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obuc\OneDrive\Desktop\Cody Projects\Evia Data Room\"/>
    </mc:Choice>
  </mc:AlternateContent>
  <xr:revisionPtr revIDLastSave="0" documentId="13_ncr:1_{928123C7-F226-4FD7-A08C-ACEA7121FA9D}" xr6:coauthVersionLast="47" xr6:coauthVersionMax="47" xr10:uidLastSave="{00000000-0000-0000-0000-000000000000}"/>
  <bookViews>
    <workbookView xWindow="-108" yWindow="-108" windowWidth="23256" windowHeight="12456" tabRatio="832" xr2:uid="{00000000-000D-0000-FFFF-FFFF00000000}"/>
  </bookViews>
  <sheets>
    <sheet name="Portfolio Summary" sheetId="1" r:id="rId1"/>
    <sheet name="303 Gulf Drive" sheetId="2" r:id="rId2"/>
    <sheet name="2004 Gulf Blvd" sheetId="3" r:id="rId3"/>
    <sheet name="541 Normandy" sheetId="4" r:id="rId4"/>
    <sheet name="5531 Calle Del Verano" sheetId="5" r:id="rId5"/>
    <sheet name="150 Pineapple Rd" sheetId="6" r:id="rId6"/>
    <sheet name="1524 Lake Drive" sheetId="7" r:id="rId7"/>
    <sheet name="2915 Parkland Dr" sheetId="8" r:id="rId8"/>
    <sheet name="1615 Roundelay Lane" sheetId="9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6" i="1"/>
  <c r="F10" i="1" s="1"/>
  <c r="M10" i="1"/>
  <c r="P10" i="1"/>
  <c r="M6" i="1"/>
  <c r="P6" i="1"/>
  <c r="M7" i="1"/>
  <c r="P7" i="1"/>
  <c r="M8" i="1"/>
  <c r="N8" i="1"/>
  <c r="O8" i="1" s="1"/>
  <c r="P8" i="1"/>
  <c r="M9" i="1"/>
  <c r="N9" i="1" s="1"/>
  <c r="O9" i="1" s="1"/>
  <c r="P9" i="1"/>
  <c r="D58" i="9"/>
  <c r="D57" i="9"/>
  <c r="B57" i="9"/>
  <c r="D56" i="9"/>
  <c r="C56" i="9"/>
  <c r="B56" i="9"/>
  <c r="B58" i="9" s="1"/>
  <c r="C46" i="9"/>
  <c r="D45" i="9"/>
  <c r="C45" i="9"/>
  <c r="B45" i="9"/>
  <c r="C30" i="9"/>
  <c r="C22" i="9"/>
  <c r="B32" i="9" s="1"/>
  <c r="C57" i="8"/>
  <c r="D56" i="8"/>
  <c r="C56" i="8"/>
  <c r="C58" i="8" s="1"/>
  <c r="B56" i="8"/>
  <c r="B57" i="8" s="1"/>
  <c r="B58" i="8" s="1"/>
  <c r="B46" i="8"/>
  <c r="D45" i="8"/>
  <c r="D46" i="8" s="1"/>
  <c r="C45" i="8"/>
  <c r="C46" i="8" s="1"/>
  <c r="B45" i="8"/>
  <c r="C30" i="8"/>
  <c r="C22" i="8"/>
  <c r="B32" i="8" s="1"/>
  <c r="D57" i="7"/>
  <c r="D58" i="7" s="1"/>
  <c r="C57" i="7"/>
  <c r="C58" i="7" s="1"/>
  <c r="B57" i="7"/>
  <c r="D56" i="7"/>
  <c r="C56" i="7"/>
  <c r="B56" i="7"/>
  <c r="B58" i="7" s="1"/>
  <c r="D45" i="7"/>
  <c r="C45" i="7"/>
  <c r="B45" i="7"/>
  <c r="C30" i="7"/>
  <c r="C22" i="7"/>
  <c r="B32" i="7" s="1"/>
  <c r="C57" i="6"/>
  <c r="D56" i="6"/>
  <c r="C56" i="6"/>
  <c r="C58" i="6" s="1"/>
  <c r="B56" i="6"/>
  <c r="B57" i="6" s="1"/>
  <c r="B58" i="6" s="1"/>
  <c r="B46" i="6"/>
  <c r="D45" i="6"/>
  <c r="D46" i="6" s="1"/>
  <c r="C45" i="6"/>
  <c r="C46" i="6" s="1"/>
  <c r="B45" i="6"/>
  <c r="C30" i="6"/>
  <c r="C22" i="6"/>
  <c r="B32" i="6" s="1"/>
  <c r="B62" i="5"/>
  <c r="B59" i="5"/>
  <c r="B58" i="5"/>
  <c r="D57" i="5"/>
  <c r="D58" i="5" s="1"/>
  <c r="C57" i="5"/>
  <c r="C58" i="5" s="1"/>
  <c r="B57" i="5"/>
  <c r="D47" i="5"/>
  <c r="C47" i="5"/>
  <c r="B47" i="5"/>
  <c r="D46" i="5"/>
  <c r="C46" i="5"/>
  <c r="B46" i="5"/>
  <c r="C31" i="5"/>
  <c r="C22" i="5"/>
  <c r="B33" i="5" s="1"/>
  <c r="B62" i="4"/>
  <c r="D58" i="4"/>
  <c r="D62" i="4" s="1"/>
  <c r="C58" i="4"/>
  <c r="C62" i="4" s="1"/>
  <c r="B58" i="4"/>
  <c r="D57" i="4"/>
  <c r="C57" i="4"/>
  <c r="B57" i="4"/>
  <c r="B59" i="4" s="1"/>
  <c r="D46" i="4"/>
  <c r="C46" i="4"/>
  <c r="B46" i="4"/>
  <c r="C31" i="4"/>
  <c r="C22" i="4"/>
  <c r="B33" i="4" s="1"/>
  <c r="D57" i="3"/>
  <c r="C57" i="3"/>
  <c r="B57" i="3"/>
  <c r="B58" i="3" s="1"/>
  <c r="B62" i="3" s="1"/>
  <c r="C47" i="3"/>
  <c r="D46" i="3"/>
  <c r="D47" i="3" s="1"/>
  <c r="C46" i="3"/>
  <c r="B46" i="3"/>
  <c r="B47" i="3" s="1"/>
  <c r="C31" i="3"/>
  <c r="C22" i="3"/>
  <c r="B33" i="3" s="1"/>
  <c r="C57" i="2"/>
  <c r="C61" i="2" s="1"/>
  <c r="D56" i="2"/>
  <c r="C56" i="2"/>
  <c r="C58" i="2" s="1"/>
  <c r="B56" i="2"/>
  <c r="B57" i="2" s="1"/>
  <c r="B46" i="2"/>
  <c r="D45" i="2"/>
  <c r="D46" i="2" s="1"/>
  <c r="C45" i="2"/>
  <c r="C46" i="2" s="1"/>
  <c r="B45" i="2"/>
  <c r="C30" i="2"/>
  <c r="C22" i="2"/>
  <c r="B32" i="2" s="1"/>
  <c r="K10" i="1"/>
  <c r="J10" i="1"/>
  <c r="G10" i="1"/>
  <c r="E10" i="1"/>
  <c r="D10" i="1"/>
  <c r="C10" i="1"/>
  <c r="L9" i="1"/>
  <c r="I9" i="1"/>
  <c r="H9" i="1"/>
  <c r="L8" i="1"/>
  <c r="I8" i="1"/>
  <c r="H8" i="1"/>
  <c r="L7" i="1"/>
  <c r="H7" i="1"/>
  <c r="I7" i="1" s="1"/>
  <c r="L6" i="1"/>
  <c r="H6" i="1"/>
  <c r="I6" i="1" s="1"/>
  <c r="P5" i="1"/>
  <c r="L5" i="1"/>
  <c r="M5" i="1" s="1"/>
  <c r="N5" i="1" s="1"/>
  <c r="O5" i="1" s="1"/>
  <c r="H5" i="1"/>
  <c r="I5" i="1" s="1"/>
  <c r="P4" i="1"/>
  <c r="L4" i="1"/>
  <c r="M4" i="1" s="1"/>
  <c r="N4" i="1" s="1"/>
  <c r="O4" i="1" s="1"/>
  <c r="I4" i="1"/>
  <c r="H4" i="1"/>
  <c r="P3" i="1"/>
  <c r="L3" i="1"/>
  <c r="M3" i="1" s="1"/>
  <c r="H3" i="1"/>
  <c r="P2" i="1"/>
  <c r="M2" i="1"/>
  <c r="N2" i="1" s="1"/>
  <c r="L2" i="1"/>
  <c r="L10" i="1" s="1"/>
  <c r="I2" i="1"/>
  <c r="H2" i="1"/>
  <c r="H10" i="1" l="1"/>
  <c r="N7" i="1"/>
  <c r="O7" i="1" s="1"/>
  <c r="N6" i="1"/>
  <c r="B35" i="9"/>
  <c r="D54" i="9"/>
  <c r="C54" i="9"/>
  <c r="B54" i="9"/>
  <c r="I10" i="1"/>
  <c r="C59" i="3"/>
  <c r="D54" i="8"/>
  <c r="C54" i="8"/>
  <c r="B54" i="8"/>
  <c r="B35" i="8"/>
  <c r="B35" i="7"/>
  <c r="D54" i="7"/>
  <c r="C54" i="7"/>
  <c r="B54" i="7"/>
  <c r="D58" i="2"/>
  <c r="B36" i="4"/>
  <c r="D55" i="4"/>
  <c r="C55" i="4"/>
  <c r="B55" i="4"/>
  <c r="D54" i="6"/>
  <c r="B54" i="6"/>
  <c r="C54" i="6"/>
  <c r="B35" i="6"/>
  <c r="D62" i="5"/>
  <c r="D59" i="5"/>
  <c r="O2" i="1"/>
  <c r="C62" i="5"/>
  <c r="C59" i="5"/>
  <c r="D55" i="3"/>
  <c r="C55" i="3"/>
  <c r="B55" i="3"/>
  <c r="B36" i="3"/>
  <c r="D54" i="2"/>
  <c r="C54" i="2"/>
  <c r="B54" i="2"/>
  <c r="B35" i="2"/>
  <c r="B58" i="2"/>
  <c r="B61" i="2"/>
  <c r="B55" i="5"/>
  <c r="C55" i="5"/>
  <c r="B36" i="5"/>
  <c r="D55" i="5"/>
  <c r="N3" i="1"/>
  <c r="O3" i="1" s="1"/>
  <c r="C57" i="9"/>
  <c r="C58" i="9" s="1"/>
  <c r="B46" i="7"/>
  <c r="B46" i="9"/>
  <c r="C58" i="3"/>
  <c r="C62" i="3" s="1"/>
  <c r="C47" i="4"/>
  <c r="C59" i="4"/>
  <c r="C46" i="7"/>
  <c r="D58" i="3"/>
  <c r="D62" i="3" s="1"/>
  <c r="D47" i="4"/>
  <c r="D59" i="4"/>
  <c r="D46" i="7"/>
  <c r="D46" i="9"/>
  <c r="B59" i="3"/>
  <c r="I3" i="1"/>
  <c r="B47" i="4"/>
  <c r="D57" i="2"/>
  <c r="D61" i="2" s="1"/>
  <c r="D57" i="6"/>
  <c r="D58" i="6" s="1"/>
  <c r="D57" i="8"/>
  <c r="D58" i="8" s="1"/>
  <c r="O6" i="1" l="1"/>
  <c r="O10" i="1" s="1"/>
  <c r="N10" i="1"/>
  <c r="B41" i="4"/>
  <c r="B38" i="4"/>
  <c r="B41" i="5"/>
  <c r="B38" i="5"/>
  <c r="D59" i="3"/>
  <c r="B41" i="3"/>
  <c r="B38" i="3"/>
  <c r="D50" i="4"/>
  <c r="D51" i="4" s="1"/>
  <c r="D54" i="4" s="1"/>
  <c r="D56" i="4" s="1"/>
  <c r="B40" i="6"/>
  <c r="B37" i="6"/>
  <c r="C49" i="7"/>
  <c r="C50" i="7" s="1"/>
  <c r="C53" i="7" s="1"/>
  <c r="C55" i="7" s="1"/>
  <c r="C50" i="4"/>
  <c r="C51" i="4" s="1"/>
  <c r="C54" i="4" s="1"/>
  <c r="C56" i="4" s="1"/>
  <c r="B40" i="2"/>
  <c r="B37" i="2"/>
  <c r="B40" i="7"/>
  <c r="B37" i="7"/>
  <c r="B50" i="4"/>
  <c r="B51" i="4" s="1"/>
  <c r="B54" i="4" s="1"/>
  <c r="B56" i="4" s="1"/>
  <c r="D49" i="9"/>
  <c r="D50" i="9" s="1"/>
  <c r="D53" i="9" s="1"/>
  <c r="D55" i="9" s="1"/>
  <c r="B49" i="9"/>
  <c r="B50" i="9" s="1"/>
  <c r="B53" i="9" s="1"/>
  <c r="B55" i="9" s="1"/>
  <c r="D49" i="7"/>
  <c r="D50" i="7" s="1"/>
  <c r="D53" i="7" s="1"/>
  <c r="D55" i="7" s="1"/>
  <c r="B49" i="7"/>
  <c r="B50" i="7" s="1"/>
  <c r="B53" i="7" s="1"/>
  <c r="B55" i="7" s="1"/>
  <c r="B40" i="8"/>
  <c r="B37" i="8"/>
  <c r="B40" i="9"/>
  <c r="C49" i="9" s="1"/>
  <c r="C50" i="9" s="1"/>
  <c r="C53" i="9" s="1"/>
  <c r="C55" i="9" s="1"/>
  <c r="B37" i="9"/>
  <c r="B49" i="8" l="1"/>
  <c r="B50" i="8" s="1"/>
  <c r="B53" i="8" s="1"/>
  <c r="B55" i="8" s="1"/>
  <c r="C49" i="8"/>
  <c r="C50" i="8" s="1"/>
  <c r="C53" i="8" s="1"/>
  <c r="C55" i="8" s="1"/>
  <c r="D49" i="8"/>
  <c r="D50" i="8" s="1"/>
  <c r="D53" i="8" s="1"/>
  <c r="D55" i="8" s="1"/>
  <c r="B49" i="6"/>
  <c r="B50" i="6" s="1"/>
  <c r="B53" i="6" s="1"/>
  <c r="B55" i="6" s="1"/>
  <c r="D49" i="6"/>
  <c r="D50" i="6" s="1"/>
  <c r="D53" i="6" s="1"/>
  <c r="D55" i="6" s="1"/>
  <c r="C49" i="6"/>
  <c r="C50" i="6" s="1"/>
  <c r="C53" i="6" s="1"/>
  <c r="C55" i="6" s="1"/>
  <c r="D60" i="7"/>
  <c r="D59" i="7"/>
  <c r="B60" i="9"/>
  <c r="B59" i="9"/>
  <c r="B50" i="3"/>
  <c r="B51" i="3" s="1"/>
  <c r="B54" i="3" s="1"/>
  <c r="B56" i="3" s="1"/>
  <c r="D50" i="3"/>
  <c r="D51" i="3" s="1"/>
  <c r="D54" i="3" s="1"/>
  <c r="D56" i="3" s="1"/>
  <c r="C50" i="3"/>
  <c r="C51" i="3" s="1"/>
  <c r="C54" i="3" s="1"/>
  <c r="C56" i="3" s="1"/>
  <c r="B61" i="4"/>
  <c r="B60" i="4"/>
  <c r="B50" i="5"/>
  <c r="B51" i="5" s="1"/>
  <c r="B54" i="5" s="1"/>
  <c r="B56" i="5" s="1"/>
  <c r="C50" i="5"/>
  <c r="C51" i="5" s="1"/>
  <c r="C54" i="5" s="1"/>
  <c r="C56" i="5" s="1"/>
  <c r="D50" i="5"/>
  <c r="D51" i="5" s="1"/>
  <c r="D54" i="5" s="1"/>
  <c r="D56" i="5" s="1"/>
  <c r="C60" i="7"/>
  <c r="C59" i="7"/>
  <c r="C61" i="4"/>
  <c r="C60" i="4"/>
  <c r="B60" i="7"/>
  <c r="B59" i="7"/>
  <c r="D61" i="4"/>
  <c r="D60" i="4"/>
  <c r="D60" i="9"/>
  <c r="D59" i="9"/>
  <c r="C60" i="9"/>
  <c r="C59" i="9"/>
  <c r="B49" i="2"/>
  <c r="B50" i="2" s="1"/>
  <c r="B53" i="2" s="1"/>
  <c r="B55" i="2" s="1"/>
  <c r="D49" i="2"/>
  <c r="D50" i="2" s="1"/>
  <c r="D53" i="2" s="1"/>
  <c r="D55" i="2" s="1"/>
  <c r="C49" i="2"/>
  <c r="C50" i="2" s="1"/>
  <c r="C53" i="2" s="1"/>
  <c r="C55" i="2" s="1"/>
  <c r="B60" i="3" l="1"/>
  <c r="B61" i="3"/>
  <c r="C60" i="2"/>
  <c r="C59" i="2"/>
  <c r="D60" i="3"/>
  <c r="D61" i="3"/>
  <c r="C61" i="5"/>
  <c r="C60" i="5"/>
  <c r="B60" i="2"/>
  <c r="B59" i="2"/>
  <c r="D61" i="5"/>
  <c r="D60" i="5"/>
  <c r="B61" i="5"/>
  <c r="B60" i="5"/>
  <c r="C60" i="8"/>
  <c r="C59" i="8"/>
  <c r="D60" i="2"/>
  <c r="D59" i="2"/>
  <c r="C60" i="6"/>
  <c r="C59" i="6"/>
  <c r="D60" i="6"/>
  <c r="D59" i="6"/>
  <c r="B59" i="6"/>
  <c r="B60" i="6"/>
  <c r="D60" i="8"/>
  <c r="D59" i="8"/>
  <c r="C60" i="3"/>
  <c r="C61" i="3"/>
  <c r="B59" i="8"/>
  <c r="B60" i="8"/>
</calcChain>
</file>

<file path=xl/sharedStrings.xml><?xml version="1.0" encoding="utf-8"?>
<sst xmlns="http://schemas.openxmlformats.org/spreadsheetml/2006/main" count="520" uniqueCount="109">
  <si>
    <t>Property</t>
  </si>
  <si>
    <t>Location</t>
  </si>
  <si>
    <t>Units</t>
  </si>
  <si>
    <t>Total SF</t>
  </si>
  <si>
    <t>Land Cost</t>
  </si>
  <si>
    <t>Pre-Construction</t>
  </si>
  <si>
    <t>Construction</t>
  </si>
  <si>
    <t>Total Project Cost</t>
  </si>
  <si>
    <t>Bank Debt</t>
  </si>
  <si>
    <t>Investor Equity</t>
  </si>
  <si>
    <t>Proj. Sale Price</t>
  </si>
  <si>
    <t>Closing Costs</t>
  </si>
  <si>
    <t>Net Proceeds</t>
  </si>
  <si>
    <t>Net Profit</t>
  </si>
  <si>
    <t>ROI %</t>
  </si>
  <si>
    <t>Investor Return (40%)</t>
  </si>
  <si>
    <t>303 Gulf Drive</t>
  </si>
  <si>
    <t>Bradenton Beach, FL</t>
  </si>
  <si>
    <t>2004 Gulf Blvd</t>
  </si>
  <si>
    <t>FL Gulf Coast</t>
  </si>
  <si>
    <t>541 Normandy</t>
  </si>
  <si>
    <t>5531 Calle Del Verano</t>
  </si>
  <si>
    <t>150 Pineapple Rd</t>
  </si>
  <si>
    <t>Delray Beach, FL</t>
  </si>
  <si>
    <t>1524 Lake Drive</t>
  </si>
  <si>
    <t>2915 Parkland Dr</t>
  </si>
  <si>
    <t>Winter Park, FL</t>
  </si>
  <si>
    <t>1615 Roundelay Lane</t>
  </si>
  <si>
    <t>TOTALS</t>
  </si>
  <si>
    <t>CONSTRUCTION ASSUMPTIONS</t>
  </si>
  <si>
    <t>SQFT</t>
  </si>
  <si>
    <t>Cost/SF</t>
  </si>
  <si>
    <t>Beds</t>
  </si>
  <si>
    <t>Baths</t>
  </si>
  <si>
    <t>Stories</t>
  </si>
  <si>
    <t>Roof</t>
  </si>
  <si>
    <t>Flat</t>
  </si>
  <si>
    <t>Garage</t>
  </si>
  <si>
    <t>HARD COSTS</t>
  </si>
  <si>
    <t>Land</t>
  </si>
  <si>
    <t>Insurance</t>
  </si>
  <si>
    <t>General Liability</t>
  </si>
  <si>
    <t>Appraisal</t>
  </si>
  <si>
    <t>Survey</t>
  </si>
  <si>
    <t>Title</t>
  </si>
  <si>
    <t>Water/Sewer</t>
  </si>
  <si>
    <t>Civil</t>
  </si>
  <si>
    <t>Architecture</t>
  </si>
  <si>
    <t>Total Pre-Construction</t>
  </si>
  <si>
    <t>Overhead</t>
  </si>
  <si>
    <t>Demo</t>
  </si>
  <si>
    <t>Permits</t>
  </si>
  <si>
    <t>Utilities</t>
  </si>
  <si>
    <t>Total Construction</t>
  </si>
  <si>
    <t>Total Hard Costs</t>
  </si>
  <si>
    <t>FINANCING</t>
  </si>
  <si>
    <t>Interest Rate</t>
  </si>
  <si>
    <t>Loan Term (months)</t>
  </si>
  <si>
    <t>Est. Interest Expense</t>
  </si>
  <si>
    <t>SALES SCENARIOS</t>
  </si>
  <si>
    <t>Low</t>
  </si>
  <si>
    <t>Projected</t>
  </si>
  <si>
    <t>Best</t>
  </si>
  <si>
    <t>Price/SF</t>
  </si>
  <si>
    <t>Sale Price</t>
  </si>
  <si>
    <t>Commission (5%)</t>
  </si>
  <si>
    <t>Title &amp; Misc</t>
  </si>
  <si>
    <t>Taxes</t>
  </si>
  <si>
    <t>Total Closing + Interest</t>
  </si>
  <si>
    <t>PROFIT ANALYSIS</t>
  </si>
  <si>
    <t>Less: Total Cost</t>
  </si>
  <si>
    <t>Total Investor Payout</t>
  </si>
  <si>
    <t>Builder Profit</t>
  </si>
  <si>
    <t>Cash-on-Cash</t>
  </si>
  <si>
    <t>Misc</t>
  </si>
  <si>
    <t>Pitched</t>
  </si>
  <si>
    <t>Contingency</t>
  </si>
  <si>
    <t>Bedrooms</t>
  </si>
  <si>
    <t>5</t>
  </si>
  <si>
    <t>Bathrooms</t>
  </si>
  <si>
    <t>5.5</t>
  </si>
  <si>
    <t>Region</t>
  </si>
  <si>
    <t>East Coast</t>
  </si>
  <si>
    <t>Amount</t>
  </si>
  <si>
    <t>Detail</t>
  </si>
  <si>
    <t>Land Acquisition</t>
  </si>
  <si>
    <t xml:space="preserve">  Insurance</t>
  </si>
  <si>
    <t xml:space="preserve">  Appraisal</t>
  </si>
  <si>
    <t xml:space="preserve">  Survey</t>
  </si>
  <si>
    <t xml:space="preserve">  Architecture &amp; Engineering</t>
  </si>
  <si>
    <t xml:space="preserve">  Permitting</t>
  </si>
  <si>
    <t xml:space="preserve">  Impact Fees</t>
  </si>
  <si>
    <t xml:space="preserve">  Legal</t>
  </si>
  <si>
    <t xml:space="preserve">  Other Soft Costs</t>
  </si>
  <si>
    <t xml:space="preserve">  Operations Overhead (2.5%)</t>
  </si>
  <si>
    <t xml:space="preserve">  Demo &amp; Site Prep</t>
  </si>
  <si>
    <t xml:space="preserve">  Permits &amp; Fees</t>
  </si>
  <si>
    <t xml:space="preserve">  Vertical Construction</t>
  </si>
  <si>
    <t xml:space="preserve">  Utilities &amp; Final</t>
  </si>
  <si>
    <t>TOTAL HARD COSTS</t>
  </si>
  <si>
    <t>Est. Interest Rate</t>
  </si>
  <si>
    <t>Est. Term (months)</t>
  </si>
  <si>
    <t>Price per SF</t>
  </si>
  <si>
    <t>Taxes &amp; Transfer</t>
  </si>
  <si>
    <t>ROI (Net Profit / Total Cost)</t>
  </si>
  <si>
    <t>6</t>
  </si>
  <si>
    <t>6.5</t>
  </si>
  <si>
    <t>4.5</t>
  </si>
  <si>
    <t>Central 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</si>
</sst>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"/>
    <numFmt numFmtId="165" formatCode="0.0%"/>
    <numFmt numFmtId="166" formatCode="#,##0&quot; SF&quot;"/>
    <numFmt numFmtId="167" formatCode="\$#,##0;&quot;($&quot;#,##0\);\-"/>
  </numFmts>
  <fonts count="9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FF"/>
      <name val="Arial"/>
      <charset val="1"/>
    </font>
    <font>
      <sz val="9"/>
      <color rgb="FF666666"/>
      <name val="Arial"/>
      <charset val="1"/>
    </font>
    <font>
      <sz val="9"/>
      <color rgb="FF0000FF"/>
      <name val="Arial"/>
      <charset val="1"/>
    </font>
    <font>
      <b/>
      <sz val="10"/>
      <color rgb="FF0061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B2432"/>
        <bgColor rgb="FF333300"/>
      </patternFill>
    </fill>
    <fill>
      <patternFill patternType="solid">
        <fgColor rgb="FFFFFFF0"/>
        <bgColor rgb="FFFFFFFF"/>
      </patternFill>
    </fill>
    <fill>
      <patternFill patternType="solid">
        <fgColor rgb="FFD6E4F0"/>
        <bgColor rgb="FFE2EFDA"/>
      </patternFill>
    </fill>
    <fill>
      <patternFill patternType="solid">
        <fgColor rgb="FFE2EFDA"/>
        <bgColor rgb="FFD6E4F0"/>
      </patternFill>
    </fill>
    <fill>
      <patternFill patternType="solid">
        <fgColor rgb="FFFFF2CC"/>
        <bgColor rgb="FFFFFF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B0B0B0"/>
      </top>
      <bottom style="double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2" fillId="0" borderId="2" xfId="0" applyFont="1" applyBorder="1"/>
    <xf numFmtId="164" fontId="2" fillId="3" borderId="2" xfId="0" applyNumberFormat="1" applyFont="1" applyFill="1" applyBorder="1"/>
    <xf numFmtId="164" fontId="2" fillId="0" borderId="2" xfId="0" applyNumberFormat="1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4" fillId="4" borderId="3" xfId="0" applyFont="1" applyFill="1" applyBorder="1" applyAlignment="1">
      <alignment horizontal="left" vertical="center"/>
    </xf>
    <xf numFmtId="0" fontId="4" fillId="4" borderId="0" xfId="0" applyFont="1" applyFill="1"/>
    <xf numFmtId="0" fontId="3" fillId="0" borderId="1" xfId="0" applyFont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/>
    </xf>
    <xf numFmtId="166" fontId="5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167" fontId="5" fillId="3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167" fontId="7" fillId="3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7" fontId="4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67" fontId="3" fillId="0" borderId="1" xfId="0" applyNumberFormat="1" applyFont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left" vertical="center"/>
    </xf>
    <xf numFmtId="167" fontId="8" fillId="5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left" vertical="center"/>
    </xf>
    <xf numFmtId="167" fontId="3" fillId="6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4" fillId="4" borderId="0" xfId="0" applyFont="1" applyFill="1" applyAlignment="1">
      <alignment horizontal="center"/>
    </xf>
    <xf numFmtId="0" fontId="3" fillId="0" borderId="2" xfId="0" applyFont="1" applyBorder="1"/>
    <xf numFmtId="0" fontId="3" fillId="3" borderId="2" xfId="0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167" fontId="5" fillId="3" borderId="2" xfId="0" applyNumberFormat="1" applyFont="1" applyFill="1" applyBorder="1" applyAlignment="1">
      <alignment horizontal="right"/>
    </xf>
    <xf numFmtId="0" fontId="6" fillId="0" borderId="2" xfId="0" applyFont="1" applyBorder="1"/>
    <xf numFmtId="167" fontId="7" fillId="3" borderId="2" xfId="0" applyNumberFormat="1" applyFont="1" applyFill="1" applyBorder="1" applyAlignment="1">
      <alignment horizontal="right"/>
    </xf>
    <xf numFmtId="0" fontId="4" fillId="0" borderId="2" xfId="0" applyFont="1" applyBorder="1"/>
    <xf numFmtId="167" fontId="4" fillId="0" borderId="4" xfId="0" applyNumberFormat="1" applyFont="1" applyBorder="1"/>
    <xf numFmtId="0" fontId="4" fillId="2" borderId="2" xfId="0" applyFont="1" applyFill="1" applyBorder="1"/>
    <xf numFmtId="167" fontId="4" fillId="2" borderId="4" xfId="0" applyNumberFormat="1" applyFont="1" applyFill="1" applyBorder="1"/>
    <xf numFmtId="167" fontId="3" fillId="0" borderId="2" xfId="0" applyNumberFormat="1" applyFont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8" fillId="5" borderId="2" xfId="0" applyFont="1" applyFill="1" applyBorder="1"/>
    <xf numFmtId="167" fontId="8" fillId="5" borderId="2" xfId="0" applyNumberFormat="1" applyFont="1" applyFill="1" applyBorder="1" applyAlignment="1">
      <alignment horizontal="right"/>
    </xf>
    <xf numFmtId="0" fontId="3" fillId="6" borderId="2" xfId="0" applyFont="1" applyFill="1" applyBorder="1"/>
    <xf numFmtId="167" fontId="3" fillId="6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0" fontId="1" fillId="2" borderId="2" xfId="0" applyNumberFormat="1" applyFont="1" applyFill="1" applyBorder="1"/>
    <xf numFmtId="0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/>
    <xf numFmtId="0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FFFFF0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0B0B0"/>
      <rgbColor rgb="FF003366"/>
      <rgbColor rgb="FF339966"/>
      <rgbColor rgb="FF003300"/>
      <rgbColor rgb="FF333300"/>
      <rgbColor rgb="FF993300"/>
      <rgbColor rgb="FF993366"/>
      <rgbColor rgb="FF333399"/>
      <rgbColor rgb="FF1B243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pane ySplit="1" topLeftCell="A2" activePane="bottomLeft" state="frozen"/>
      <selection pane="bottomLeft" activeCell="G14" sqref="G14"/>
    </sheetView>
  </sheetViews>
  <sheetFormatPr defaultColWidth="8.6640625" defaultRowHeight="14.4" x14ac:dyDescent="0.3"/>
  <cols>
    <col min="1" max="1" width="25" customWidth="1"/>
    <col min="2" max="16" width="15" customWidth="1"/>
  </cols>
  <sheetData>
    <row r="1" spans="1:16" ht="23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">
      <c r="A2" s="2" t="s">
        <v>16</v>
      </c>
      <c r="B2" s="2" t="s">
        <v>17</v>
      </c>
      <c r="C2" s="57">
        <v>1</v>
      </c>
      <c r="D2" s="57">
        <v>3500</v>
      </c>
      <c r="E2" s="3">
        <v>1100000</v>
      </c>
      <c r="F2" s="3">
        <v>70750</v>
      </c>
      <c r="G2" s="3">
        <v>1510000</v>
      </c>
      <c r="H2" s="4">
        <f t="shared" ref="H2:H9" si="0">E2+F2+G2</f>
        <v>2680750</v>
      </c>
      <c r="I2" s="4">
        <f t="shared" ref="I2:I9" si="1">H2-500000</f>
        <v>2180750</v>
      </c>
      <c r="J2" s="4">
        <v>500000</v>
      </c>
      <c r="K2" s="3">
        <v>4900000</v>
      </c>
      <c r="L2" s="4">
        <f t="shared" ref="L2:L9" si="2">INT(K2*0.05)+2500+3500</f>
        <v>251000</v>
      </c>
      <c r="M2" s="5">
        <f>K2-L2</f>
        <v>4649000</v>
      </c>
      <c r="N2" s="5">
        <f>M2-H2</f>
        <v>1968250</v>
      </c>
      <c r="O2" s="6">
        <f>N2/H2</f>
        <v>0.73421617084771051</v>
      </c>
      <c r="P2" s="5">
        <f>J2*0.4</f>
        <v>200000</v>
      </c>
    </row>
    <row r="3" spans="1:16" ht="15" customHeight="1" x14ac:dyDescent="0.3">
      <c r="A3" s="2" t="s">
        <v>18</v>
      </c>
      <c r="B3" s="2" t="s">
        <v>19</v>
      </c>
      <c r="C3" s="57">
        <v>2</v>
      </c>
      <c r="D3" s="57">
        <v>5200</v>
      </c>
      <c r="E3" s="3">
        <v>650000</v>
      </c>
      <c r="F3" s="3">
        <v>70550</v>
      </c>
      <c r="G3" s="3">
        <v>1652550</v>
      </c>
      <c r="H3" s="4">
        <f t="shared" si="0"/>
        <v>2373100</v>
      </c>
      <c r="I3" s="4">
        <f t="shared" si="1"/>
        <v>1873100</v>
      </c>
      <c r="J3" s="4">
        <v>500000</v>
      </c>
      <c r="K3" s="3">
        <v>4160000</v>
      </c>
      <c r="L3" s="4">
        <f t="shared" si="2"/>
        <v>214000</v>
      </c>
      <c r="M3" s="5">
        <f>K3-L3</f>
        <v>3946000</v>
      </c>
      <c r="N3" s="5">
        <f>M3-H3</f>
        <v>1572900</v>
      </c>
      <c r="O3" s="6">
        <f>N3/H3</f>
        <v>0.66280392735240823</v>
      </c>
      <c r="P3" s="5">
        <f>J3*0.4</f>
        <v>200000</v>
      </c>
    </row>
    <row r="4" spans="1:16" ht="15" customHeight="1" x14ac:dyDescent="0.3">
      <c r="A4" s="2" t="s">
        <v>20</v>
      </c>
      <c r="B4" s="2" t="s">
        <v>19</v>
      </c>
      <c r="C4" s="57">
        <v>1</v>
      </c>
      <c r="D4" s="57">
        <v>3400</v>
      </c>
      <c r="E4" s="3">
        <v>650000</v>
      </c>
      <c r="F4" s="3">
        <v>50500</v>
      </c>
      <c r="G4" s="3">
        <v>1302500</v>
      </c>
      <c r="H4" s="4">
        <f t="shared" si="0"/>
        <v>2003000</v>
      </c>
      <c r="I4" s="4">
        <f t="shared" si="1"/>
        <v>1503000</v>
      </c>
      <c r="J4" s="4">
        <v>500000</v>
      </c>
      <c r="K4" s="3">
        <v>3230000</v>
      </c>
      <c r="L4" s="4">
        <f t="shared" si="2"/>
        <v>167500</v>
      </c>
      <c r="M4" s="5">
        <f>K4-L4</f>
        <v>3062500</v>
      </c>
      <c r="N4" s="5">
        <f>M4-H4</f>
        <v>1059500</v>
      </c>
      <c r="O4" s="6">
        <f>N4/H4</f>
        <v>0.52895656515227163</v>
      </c>
      <c r="P4" s="5">
        <f>J4*0.4</f>
        <v>200000</v>
      </c>
    </row>
    <row r="5" spans="1:16" ht="15" customHeight="1" x14ac:dyDescent="0.3">
      <c r="A5" s="2" t="s">
        <v>21</v>
      </c>
      <c r="B5" s="2" t="s">
        <v>19</v>
      </c>
      <c r="C5" s="57">
        <v>1</v>
      </c>
      <c r="D5" s="57">
        <v>3221</v>
      </c>
      <c r="E5" s="3">
        <v>725000</v>
      </c>
      <c r="F5" s="3">
        <v>69750</v>
      </c>
      <c r="G5" s="3">
        <v>1609750</v>
      </c>
      <c r="H5" s="4">
        <f t="shared" si="0"/>
        <v>2404500</v>
      </c>
      <c r="I5" s="4">
        <f t="shared" si="1"/>
        <v>1904500</v>
      </c>
      <c r="J5" s="4">
        <v>500000</v>
      </c>
      <c r="K5" s="3">
        <v>3543100</v>
      </c>
      <c r="L5" s="4">
        <f t="shared" si="2"/>
        <v>183155</v>
      </c>
      <c r="M5" s="5">
        <f>K5-L5</f>
        <v>3359945</v>
      </c>
      <c r="N5" s="5">
        <f>M5-H5</f>
        <v>955445</v>
      </c>
      <c r="O5" s="6">
        <f>N5/H5</f>
        <v>0.39735703888542317</v>
      </c>
      <c r="P5" s="5">
        <f>J5*0.4</f>
        <v>200000</v>
      </c>
    </row>
    <row r="6" spans="1:16" ht="15" customHeight="1" x14ac:dyDescent="0.3">
      <c r="A6" s="2" t="s">
        <v>22</v>
      </c>
      <c r="B6" s="7" t="s">
        <v>23</v>
      </c>
      <c r="C6" s="57">
        <v>1</v>
      </c>
      <c r="D6" s="57">
        <v>4200</v>
      </c>
      <c r="E6" s="3">
        <v>450000</v>
      </c>
      <c r="F6" s="3">
        <f>'150 Pineapple Rd'!C22</f>
        <v>62000</v>
      </c>
      <c r="G6" s="3">
        <v>1845991</v>
      </c>
      <c r="H6" s="4">
        <f t="shared" si="0"/>
        <v>2357991</v>
      </c>
      <c r="I6" s="4">
        <f t="shared" si="1"/>
        <v>1857991</v>
      </c>
      <c r="J6" s="4">
        <v>500000</v>
      </c>
      <c r="K6" s="3">
        <v>3950000</v>
      </c>
      <c r="L6" s="4">
        <f t="shared" si="2"/>
        <v>203500</v>
      </c>
      <c r="M6" s="5">
        <f t="shared" ref="M6:M9" si="3">K6-L6</f>
        <v>3746500</v>
      </c>
      <c r="N6" s="5">
        <f t="shared" ref="N6:N9" si="4">M6-H6</f>
        <v>1388509</v>
      </c>
      <c r="O6" s="6">
        <f t="shared" ref="O6:O9" si="5">N6/H6</f>
        <v>0.58885254439054258</v>
      </c>
      <c r="P6" s="5">
        <f t="shared" ref="P6:P9" si="6">J6*0.4</f>
        <v>200000</v>
      </c>
    </row>
    <row r="7" spans="1:16" ht="15" customHeight="1" x14ac:dyDescent="0.3">
      <c r="A7" s="7" t="s">
        <v>24</v>
      </c>
      <c r="B7" s="7" t="s">
        <v>23</v>
      </c>
      <c r="C7" s="58">
        <v>1</v>
      </c>
      <c r="D7" s="58">
        <v>5800</v>
      </c>
      <c r="E7" s="8">
        <v>1400000</v>
      </c>
      <c r="F7" s="8">
        <f>'1524 Lake Drive'!C22</f>
        <v>82000</v>
      </c>
      <c r="G7" s="8">
        <v>2674800</v>
      </c>
      <c r="H7" s="9">
        <f t="shared" si="0"/>
        <v>4156800</v>
      </c>
      <c r="I7" s="9">
        <f t="shared" si="1"/>
        <v>3656800</v>
      </c>
      <c r="J7" s="9">
        <v>500000</v>
      </c>
      <c r="K7" s="8">
        <v>6000202</v>
      </c>
      <c r="L7" s="9">
        <f t="shared" si="2"/>
        <v>306010</v>
      </c>
      <c r="M7" s="5">
        <f t="shared" si="3"/>
        <v>5694192</v>
      </c>
      <c r="N7" s="5">
        <f t="shared" si="4"/>
        <v>1537392</v>
      </c>
      <c r="O7" s="6">
        <f t="shared" si="5"/>
        <v>0.36984988452655887</v>
      </c>
      <c r="P7" s="5">
        <f t="shared" si="6"/>
        <v>200000</v>
      </c>
    </row>
    <row r="8" spans="1:16" ht="15" customHeight="1" x14ac:dyDescent="0.3">
      <c r="A8" s="2" t="s">
        <v>25</v>
      </c>
      <c r="B8" s="7" t="s">
        <v>26</v>
      </c>
      <c r="C8" s="58">
        <v>1</v>
      </c>
      <c r="D8" s="58">
        <v>3800</v>
      </c>
      <c r="E8" s="8">
        <v>420000</v>
      </c>
      <c r="F8" s="8">
        <v>50000</v>
      </c>
      <c r="G8" s="8">
        <v>930000</v>
      </c>
      <c r="H8" s="9">
        <f t="shared" si="0"/>
        <v>1400000</v>
      </c>
      <c r="I8" s="9">
        <f t="shared" si="1"/>
        <v>900000</v>
      </c>
      <c r="J8" s="9">
        <v>500000</v>
      </c>
      <c r="K8" s="8">
        <v>2150000</v>
      </c>
      <c r="L8" s="9">
        <f t="shared" si="2"/>
        <v>113500</v>
      </c>
      <c r="M8" s="5">
        <f t="shared" si="3"/>
        <v>2036500</v>
      </c>
      <c r="N8" s="5">
        <f t="shared" si="4"/>
        <v>636500</v>
      </c>
      <c r="O8" s="6">
        <f t="shared" si="5"/>
        <v>0.45464285714285713</v>
      </c>
      <c r="P8" s="5">
        <f t="shared" si="6"/>
        <v>200000</v>
      </c>
    </row>
    <row r="9" spans="1:16" ht="15" customHeight="1" x14ac:dyDescent="0.3">
      <c r="A9" s="2" t="s">
        <v>27</v>
      </c>
      <c r="B9" s="2" t="s">
        <v>26</v>
      </c>
      <c r="C9" s="58">
        <v>1</v>
      </c>
      <c r="D9" s="58">
        <v>5200</v>
      </c>
      <c r="E9" s="8">
        <v>500000</v>
      </c>
      <c r="F9" s="8">
        <v>55000</v>
      </c>
      <c r="G9" s="8">
        <v>1095000</v>
      </c>
      <c r="H9" s="9">
        <f t="shared" si="0"/>
        <v>1650000</v>
      </c>
      <c r="I9" s="9">
        <f t="shared" si="1"/>
        <v>1150000</v>
      </c>
      <c r="J9" s="9">
        <v>500000</v>
      </c>
      <c r="K9" s="8">
        <v>3500000</v>
      </c>
      <c r="L9" s="9">
        <f t="shared" si="2"/>
        <v>181000</v>
      </c>
      <c r="M9" s="5">
        <f t="shared" si="3"/>
        <v>3319000</v>
      </c>
      <c r="N9" s="5">
        <f t="shared" si="4"/>
        <v>1669000</v>
      </c>
      <c r="O9" s="6">
        <f t="shared" si="5"/>
        <v>1.0115151515151515</v>
      </c>
      <c r="P9" s="5">
        <f t="shared" si="6"/>
        <v>200000</v>
      </c>
    </row>
    <row r="10" spans="1:16" ht="15" customHeight="1" x14ac:dyDescent="0.3">
      <c r="A10" s="10" t="s">
        <v>28</v>
      </c>
      <c r="B10" s="11"/>
      <c r="C10" s="59">
        <f t="shared" ref="C10:L10" si="7">SUM(C2:C9)</f>
        <v>9</v>
      </c>
      <c r="D10" s="59">
        <f t="shared" si="7"/>
        <v>34321</v>
      </c>
      <c r="E10" s="12">
        <f t="shared" si="7"/>
        <v>5895000</v>
      </c>
      <c r="F10" s="12">
        <f t="shared" si="7"/>
        <v>510550</v>
      </c>
      <c r="G10" s="12">
        <f t="shared" si="7"/>
        <v>12620591</v>
      </c>
      <c r="H10" s="12">
        <f t="shared" si="7"/>
        <v>19026141</v>
      </c>
      <c r="I10" s="12">
        <f t="shared" si="7"/>
        <v>15026141</v>
      </c>
      <c r="J10" s="12">
        <f t="shared" si="7"/>
        <v>4000000</v>
      </c>
      <c r="K10" s="12">
        <f t="shared" si="7"/>
        <v>31433302</v>
      </c>
      <c r="L10" s="12">
        <f t="shared" si="7"/>
        <v>1619665</v>
      </c>
      <c r="M10" s="12">
        <f t="shared" ref="M10" si="8">SUM(M2:M9)</f>
        <v>29813637</v>
      </c>
      <c r="N10" s="12">
        <f t="shared" ref="N10" si="9">SUM(N2:N9)</f>
        <v>10787496</v>
      </c>
      <c r="O10" s="56">
        <f>AVERAGE(O2:O9)</f>
        <v>0.59352426747661546</v>
      </c>
      <c r="P10" s="12">
        <f t="shared" ref="P10" si="10">SUM(P2:P9)</f>
        <v>1600000</v>
      </c>
    </row>
    <row r="11" spans="1:16" ht="15" customHeight="1" x14ac:dyDescent="0.3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6" ht="15" customHeight="1" x14ac:dyDescent="0.3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6" ht="15" customHeight="1" x14ac:dyDescent="0.3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8" customWidth="1"/>
    <col min="2" max="4" width="20" customWidth="1"/>
  </cols>
  <sheetData>
    <row r="1" spans="1:4" ht="15" customHeight="1" x14ac:dyDescent="0.3">
      <c r="A1" s="15" t="s">
        <v>29</v>
      </c>
      <c r="B1" s="16"/>
      <c r="C1" s="16"/>
      <c r="D1" s="16"/>
    </row>
    <row r="2" spans="1:4" ht="15" customHeight="1" x14ac:dyDescent="0.3">
      <c r="A2" s="17" t="s">
        <v>2</v>
      </c>
      <c r="B2" s="18">
        <v>1</v>
      </c>
    </row>
    <row r="3" spans="1:4" ht="15" customHeight="1" x14ac:dyDescent="0.3">
      <c r="A3" s="17" t="s">
        <v>30</v>
      </c>
      <c r="B3" s="19">
        <v>3500</v>
      </c>
    </row>
    <row r="4" spans="1:4" ht="15" customHeight="1" x14ac:dyDescent="0.3">
      <c r="A4" s="17" t="s">
        <v>31</v>
      </c>
    </row>
    <row r="5" spans="1:4" ht="15" customHeight="1" x14ac:dyDescent="0.3">
      <c r="A5" s="17" t="s">
        <v>32</v>
      </c>
      <c r="B5" s="18">
        <v>5</v>
      </c>
    </row>
    <row r="6" spans="1:4" ht="15" customHeight="1" x14ac:dyDescent="0.3">
      <c r="A6" s="17" t="s">
        <v>33</v>
      </c>
      <c r="B6" s="18">
        <v>6</v>
      </c>
    </row>
    <row r="7" spans="1:4" ht="15" customHeight="1" x14ac:dyDescent="0.3">
      <c r="A7" s="17" t="s">
        <v>34</v>
      </c>
      <c r="B7" s="18">
        <v>3</v>
      </c>
    </row>
    <row r="8" spans="1:4" ht="15" customHeight="1" x14ac:dyDescent="0.3">
      <c r="A8" s="17" t="s">
        <v>35</v>
      </c>
      <c r="B8" s="20" t="s">
        <v>36</v>
      </c>
    </row>
    <row r="9" spans="1:4" ht="15" customHeight="1" x14ac:dyDescent="0.3">
      <c r="A9" s="17" t="s">
        <v>37</v>
      </c>
      <c r="B9" s="18">
        <v>5</v>
      </c>
    </row>
    <row r="11" spans="1:4" ht="15" customHeight="1" x14ac:dyDescent="0.3">
      <c r="A11" s="15" t="s">
        <v>38</v>
      </c>
      <c r="B11" s="16"/>
      <c r="C11" s="16"/>
      <c r="D11" s="16"/>
    </row>
    <row r="12" spans="1:4" ht="15" customHeight="1" x14ac:dyDescent="0.3">
      <c r="A12" s="17" t="s">
        <v>39</v>
      </c>
      <c r="B12" s="21">
        <v>1100000</v>
      </c>
    </row>
    <row r="13" spans="1:4" ht="15" customHeight="1" x14ac:dyDescent="0.3">
      <c r="A13" s="17" t="s">
        <v>5</v>
      </c>
    </row>
    <row r="14" spans="1:4" ht="15" customHeight="1" x14ac:dyDescent="0.3">
      <c r="B14" s="22" t="s">
        <v>40</v>
      </c>
      <c r="C14" s="23">
        <v>12000</v>
      </c>
    </row>
    <row r="15" spans="1:4" ht="15" customHeight="1" x14ac:dyDescent="0.3">
      <c r="B15" s="22" t="s">
        <v>41</v>
      </c>
      <c r="C15" s="23">
        <v>12000</v>
      </c>
    </row>
    <row r="16" spans="1:4" ht="15" customHeight="1" x14ac:dyDescent="0.3">
      <c r="B16" s="22" t="s">
        <v>42</v>
      </c>
      <c r="C16" s="23">
        <v>750</v>
      </c>
    </row>
    <row r="17" spans="1:3" ht="15" customHeight="1" x14ac:dyDescent="0.3">
      <c r="B17" s="22" t="s">
        <v>43</v>
      </c>
      <c r="C17" s="23">
        <v>1500</v>
      </c>
    </row>
    <row r="18" spans="1:3" ht="15" customHeight="1" x14ac:dyDescent="0.3">
      <c r="B18" s="22" t="s">
        <v>44</v>
      </c>
      <c r="C18" s="23">
        <v>2500</v>
      </c>
    </row>
    <row r="19" spans="1:3" ht="15" customHeight="1" x14ac:dyDescent="0.3">
      <c r="B19" s="22" t="s">
        <v>45</v>
      </c>
      <c r="C19" s="23">
        <v>1000</v>
      </c>
    </row>
    <row r="20" spans="1:3" ht="15" customHeight="1" x14ac:dyDescent="0.3">
      <c r="B20" s="22" t="s">
        <v>46</v>
      </c>
      <c r="C20" s="23">
        <v>1000</v>
      </c>
    </row>
    <row r="21" spans="1:3" ht="15" customHeight="1" x14ac:dyDescent="0.3">
      <c r="B21" s="22" t="s">
        <v>47</v>
      </c>
      <c r="C21" s="23">
        <v>40000</v>
      </c>
    </row>
    <row r="22" spans="1:3" ht="15" customHeight="1" x14ac:dyDescent="0.3">
      <c r="B22" s="22" t="s">
        <v>48</v>
      </c>
      <c r="C22" s="24">
        <f>SUM(C14:C21)</f>
        <v>70750</v>
      </c>
    </row>
    <row r="24" spans="1:3" ht="15" customHeight="1" x14ac:dyDescent="0.3">
      <c r="A24" s="17" t="s">
        <v>6</v>
      </c>
    </row>
    <row r="25" spans="1:3" ht="15" customHeight="1" x14ac:dyDescent="0.3">
      <c r="B25" s="22" t="s">
        <v>49</v>
      </c>
      <c r="C25" s="23">
        <v>100000</v>
      </c>
    </row>
    <row r="26" spans="1:3" ht="15" customHeight="1" x14ac:dyDescent="0.3">
      <c r="B26" s="22" t="s">
        <v>50</v>
      </c>
      <c r="C26" s="23">
        <v>0</v>
      </c>
    </row>
    <row r="27" spans="1:3" ht="15" customHeight="1" x14ac:dyDescent="0.3">
      <c r="B27" s="22" t="s">
        <v>51</v>
      </c>
      <c r="C27" s="23">
        <v>5000</v>
      </c>
    </row>
    <row r="28" spans="1:3" ht="15" customHeight="1" x14ac:dyDescent="0.3">
      <c r="B28" s="22" t="s">
        <v>6</v>
      </c>
      <c r="C28" s="23">
        <v>1400000</v>
      </c>
    </row>
    <row r="29" spans="1:3" ht="15" customHeight="1" x14ac:dyDescent="0.3">
      <c r="B29" s="22" t="s">
        <v>52</v>
      </c>
      <c r="C29" s="23">
        <v>5000</v>
      </c>
    </row>
    <row r="30" spans="1:3" ht="15" customHeight="1" x14ac:dyDescent="0.3">
      <c r="B30" s="22" t="s">
        <v>53</v>
      </c>
      <c r="C30" s="24">
        <f>SUM(C25:C29)</f>
        <v>1510000</v>
      </c>
    </row>
    <row r="32" spans="1:3" ht="15" customHeight="1" x14ac:dyDescent="0.3">
      <c r="A32" s="25" t="s">
        <v>54</v>
      </c>
      <c r="B32" s="26">
        <f>B12+C22+C30</f>
        <v>2680750</v>
      </c>
    </row>
    <row r="34" spans="1:4" ht="15" customHeight="1" x14ac:dyDescent="0.3">
      <c r="A34" s="15" t="s">
        <v>55</v>
      </c>
      <c r="B34" s="16"/>
      <c r="C34" s="16"/>
      <c r="D34" s="16"/>
    </row>
    <row r="35" spans="1:4" ht="15" customHeight="1" x14ac:dyDescent="0.3">
      <c r="A35" s="27" t="s">
        <v>54</v>
      </c>
      <c r="B35" s="26">
        <f>B32</f>
        <v>2680750</v>
      </c>
    </row>
    <row r="36" spans="1:4" ht="15" customHeight="1" x14ac:dyDescent="0.3">
      <c r="A36" s="17" t="s">
        <v>9</v>
      </c>
      <c r="B36" s="21">
        <v>500000</v>
      </c>
    </row>
    <row r="37" spans="1:4" ht="15" customHeight="1" x14ac:dyDescent="0.3">
      <c r="A37" s="17" t="s">
        <v>8</v>
      </c>
      <c r="B37" s="28">
        <f>B35-B36</f>
        <v>2180750</v>
      </c>
    </row>
    <row r="38" spans="1:4" ht="15" customHeight="1" x14ac:dyDescent="0.3">
      <c r="A38" s="17" t="s">
        <v>56</v>
      </c>
      <c r="B38" s="29">
        <v>0.09</v>
      </c>
    </row>
    <row r="39" spans="1:4" ht="15" customHeight="1" x14ac:dyDescent="0.3">
      <c r="A39" s="17" t="s">
        <v>57</v>
      </c>
      <c r="B39" s="18">
        <v>15</v>
      </c>
    </row>
    <row r="40" spans="1:4" ht="15" customHeight="1" x14ac:dyDescent="0.3">
      <c r="A40" s="17" t="s">
        <v>58</v>
      </c>
      <c r="B40" s="28">
        <f>B35*B38*(B39/12)</f>
        <v>301584.375</v>
      </c>
    </row>
    <row r="42" spans="1:4" ht="15" customHeight="1" x14ac:dyDescent="0.3">
      <c r="A42" s="15" t="s">
        <v>59</v>
      </c>
      <c r="B42" s="16"/>
      <c r="C42" s="16"/>
      <c r="D42" s="16"/>
    </row>
    <row r="43" spans="1:4" ht="15" customHeight="1" x14ac:dyDescent="0.3">
      <c r="A43" s="1"/>
      <c r="B43" s="1" t="s">
        <v>60</v>
      </c>
      <c r="C43" s="1" t="s">
        <v>61</v>
      </c>
      <c r="D43" s="1" t="s">
        <v>62</v>
      </c>
    </row>
    <row r="44" spans="1:4" ht="15" customHeight="1" x14ac:dyDescent="0.3">
      <c r="A44" s="17" t="s">
        <v>63</v>
      </c>
      <c r="B44" s="21">
        <v>1200</v>
      </c>
      <c r="C44" s="21">
        <v>1400</v>
      </c>
      <c r="D44" s="21">
        <v>1550</v>
      </c>
    </row>
    <row r="45" spans="1:4" ht="15" customHeight="1" x14ac:dyDescent="0.3">
      <c r="A45" s="17" t="s">
        <v>64</v>
      </c>
      <c r="B45" s="28">
        <f>B3*B44</f>
        <v>4200000</v>
      </c>
      <c r="C45" s="28">
        <f>B3*C44</f>
        <v>4900000</v>
      </c>
      <c r="D45" s="28">
        <f>B3*D44</f>
        <v>5425000</v>
      </c>
    </row>
    <row r="46" spans="1:4" ht="15" customHeight="1" x14ac:dyDescent="0.3">
      <c r="A46" s="17" t="s">
        <v>65</v>
      </c>
      <c r="B46" s="28">
        <f>B45*0.05</f>
        <v>210000</v>
      </c>
      <c r="C46" s="28">
        <f>C45*0.05</f>
        <v>245000</v>
      </c>
      <c r="D46" s="28">
        <f>D45*0.05</f>
        <v>271250</v>
      </c>
    </row>
    <row r="47" spans="1:4" ht="15" customHeight="1" x14ac:dyDescent="0.3">
      <c r="A47" s="17" t="s">
        <v>66</v>
      </c>
      <c r="B47" s="21">
        <v>2500</v>
      </c>
      <c r="C47" s="21">
        <v>2500</v>
      </c>
      <c r="D47" s="21">
        <v>2500</v>
      </c>
    </row>
    <row r="48" spans="1:4" ht="15" customHeight="1" x14ac:dyDescent="0.3">
      <c r="A48" s="17" t="s">
        <v>67</v>
      </c>
      <c r="B48" s="21">
        <v>3500</v>
      </c>
      <c r="C48" s="21">
        <v>3750</v>
      </c>
      <c r="D48" s="21">
        <v>4000</v>
      </c>
    </row>
    <row r="49" spans="1:4" ht="15" customHeight="1" x14ac:dyDescent="0.3">
      <c r="A49" s="27" t="s">
        <v>68</v>
      </c>
      <c r="B49" s="26">
        <f>B46+B47+B48+B40</f>
        <v>517584.375</v>
      </c>
      <c r="C49" s="26">
        <f>C46+C47+C48+B40</f>
        <v>552834.375</v>
      </c>
      <c r="D49" s="26">
        <f>D46+D47+D48+B40</f>
        <v>579334.375</v>
      </c>
    </row>
    <row r="50" spans="1:4" ht="15" customHeight="1" x14ac:dyDescent="0.3">
      <c r="A50" s="17" t="s">
        <v>12</v>
      </c>
      <c r="B50" s="28">
        <f>B45-B49</f>
        <v>3682415.625</v>
      </c>
      <c r="C50" s="28">
        <f>C45-C49</f>
        <v>4347165.625</v>
      </c>
      <c r="D50" s="28">
        <f>D45-D49</f>
        <v>4845665.625</v>
      </c>
    </row>
    <row r="52" spans="1:4" ht="15" customHeight="1" x14ac:dyDescent="0.3">
      <c r="A52" s="15" t="s">
        <v>69</v>
      </c>
      <c r="B52" s="16"/>
      <c r="C52" s="16"/>
      <c r="D52" s="16"/>
    </row>
    <row r="53" spans="1:4" ht="15" customHeight="1" x14ac:dyDescent="0.3">
      <c r="A53" s="17" t="s">
        <v>12</v>
      </c>
      <c r="B53" s="28">
        <f>B50</f>
        <v>3682415.625</v>
      </c>
      <c r="C53" s="28">
        <f>C50</f>
        <v>4347165.625</v>
      </c>
      <c r="D53" s="28">
        <f>D50</f>
        <v>4845665.625</v>
      </c>
    </row>
    <row r="54" spans="1:4" ht="15" customHeight="1" x14ac:dyDescent="0.3">
      <c r="A54" s="17" t="s">
        <v>70</v>
      </c>
      <c r="B54" s="28">
        <f>B32</f>
        <v>2680750</v>
      </c>
      <c r="C54" s="28">
        <f>B32</f>
        <v>2680750</v>
      </c>
      <c r="D54" s="28">
        <f>B32</f>
        <v>2680750</v>
      </c>
    </row>
    <row r="55" spans="1:4" ht="15" customHeight="1" x14ac:dyDescent="0.3">
      <c r="A55" s="30" t="s">
        <v>13</v>
      </c>
      <c r="B55" s="31">
        <f>B53-B54</f>
        <v>1001665.625</v>
      </c>
      <c r="C55" s="31">
        <f>C53-C54</f>
        <v>1666415.625</v>
      </c>
      <c r="D55" s="31">
        <f>D53-D54</f>
        <v>2164915.625</v>
      </c>
    </row>
    <row r="56" spans="1:4" ht="15" customHeight="1" x14ac:dyDescent="0.3">
      <c r="A56" s="17" t="s">
        <v>9</v>
      </c>
      <c r="B56" s="28">
        <f>B36</f>
        <v>500000</v>
      </c>
      <c r="C56" s="28">
        <f>B36</f>
        <v>500000</v>
      </c>
      <c r="D56" s="28">
        <f>B36</f>
        <v>500000</v>
      </c>
    </row>
    <row r="57" spans="1:4" ht="15" customHeight="1" x14ac:dyDescent="0.3">
      <c r="A57" s="32" t="s">
        <v>15</v>
      </c>
      <c r="B57" s="33">
        <f>B56*0.4</f>
        <v>200000</v>
      </c>
      <c r="C57" s="33">
        <f>C56*0.4</f>
        <v>200000</v>
      </c>
      <c r="D57" s="33">
        <f>D56*0.4</f>
        <v>200000</v>
      </c>
    </row>
    <row r="58" spans="1:4" ht="15" customHeight="1" x14ac:dyDescent="0.3">
      <c r="A58" s="27" t="s">
        <v>71</v>
      </c>
      <c r="B58" s="26">
        <f>B56+B57</f>
        <v>700000</v>
      </c>
      <c r="C58" s="26">
        <f>C56+C57</f>
        <v>700000</v>
      </c>
      <c r="D58" s="26">
        <f>D56+D57</f>
        <v>700000</v>
      </c>
    </row>
    <row r="59" spans="1:4" ht="15" customHeight="1" x14ac:dyDescent="0.3">
      <c r="A59" s="17" t="s">
        <v>72</v>
      </c>
      <c r="B59" s="28">
        <f>B55-B57</f>
        <v>801665.625</v>
      </c>
      <c r="C59" s="28">
        <f>C55-C57</f>
        <v>1466415.625</v>
      </c>
      <c r="D59" s="28">
        <f>D55-D57</f>
        <v>1964915.625</v>
      </c>
    </row>
    <row r="60" spans="1:4" ht="15" customHeight="1" x14ac:dyDescent="0.3">
      <c r="A60" s="17" t="s">
        <v>14</v>
      </c>
      <c r="B60" s="34">
        <f>B55/B54</f>
        <v>0.37365126363890705</v>
      </c>
      <c r="C60" s="34">
        <f>C55/C54</f>
        <v>0.62162291336379749</v>
      </c>
      <c r="D60" s="34">
        <f>D55/D54</f>
        <v>0.80757833628648701</v>
      </c>
    </row>
    <row r="61" spans="1:4" ht="15" customHeight="1" x14ac:dyDescent="0.3">
      <c r="A61" s="17" t="s">
        <v>73</v>
      </c>
      <c r="B61" s="34">
        <f>B57/B56</f>
        <v>0.4</v>
      </c>
      <c r="C61" s="34">
        <f>C57/C56</f>
        <v>0.4</v>
      </c>
      <c r="D61" s="34">
        <f>D57/D56</f>
        <v>0.4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8" customWidth="1"/>
    <col min="2" max="4" width="20" customWidth="1"/>
  </cols>
  <sheetData>
    <row r="1" spans="1:4" ht="15" customHeight="1" x14ac:dyDescent="0.3">
      <c r="A1" s="15" t="s">
        <v>29</v>
      </c>
      <c r="B1" s="16"/>
      <c r="C1" s="16"/>
      <c r="D1" s="16"/>
    </row>
    <row r="2" spans="1:4" ht="15" customHeight="1" x14ac:dyDescent="0.3">
      <c r="A2" s="17" t="s">
        <v>2</v>
      </c>
      <c r="B2" s="18">
        <v>2</v>
      </c>
    </row>
    <row r="3" spans="1:4" ht="15" customHeight="1" x14ac:dyDescent="0.3">
      <c r="A3" s="17" t="s">
        <v>30</v>
      </c>
      <c r="B3" s="19">
        <v>5200</v>
      </c>
    </row>
    <row r="4" spans="1:4" ht="15" customHeight="1" x14ac:dyDescent="0.3">
      <c r="A4" s="17" t="s">
        <v>31</v>
      </c>
    </row>
    <row r="5" spans="1:4" ht="15" customHeight="1" x14ac:dyDescent="0.3">
      <c r="A5" s="17" t="s">
        <v>32</v>
      </c>
      <c r="B5" s="18">
        <v>4</v>
      </c>
    </row>
    <row r="6" spans="1:4" ht="15" customHeight="1" x14ac:dyDescent="0.3">
      <c r="A6" s="17" t="s">
        <v>33</v>
      </c>
      <c r="B6" s="18">
        <v>4.5</v>
      </c>
    </row>
    <row r="7" spans="1:4" ht="15" customHeight="1" x14ac:dyDescent="0.3">
      <c r="A7" s="17" t="s">
        <v>34</v>
      </c>
      <c r="B7" s="18">
        <v>4</v>
      </c>
    </row>
    <row r="8" spans="1:4" ht="15" customHeight="1" x14ac:dyDescent="0.3">
      <c r="A8" s="17" t="s">
        <v>35</v>
      </c>
      <c r="B8" s="20" t="s">
        <v>36</v>
      </c>
    </row>
    <row r="9" spans="1:4" ht="15" customHeight="1" x14ac:dyDescent="0.3">
      <c r="A9" s="17" t="s">
        <v>37</v>
      </c>
      <c r="B9" s="18">
        <v>4</v>
      </c>
    </row>
    <row r="11" spans="1:4" ht="15" customHeight="1" x14ac:dyDescent="0.3">
      <c r="A11" s="15" t="s">
        <v>38</v>
      </c>
      <c r="B11" s="16"/>
      <c r="C11" s="16"/>
      <c r="D11" s="16"/>
    </row>
    <row r="12" spans="1:4" ht="15" customHeight="1" x14ac:dyDescent="0.3">
      <c r="A12" s="17" t="s">
        <v>39</v>
      </c>
      <c r="B12" s="21">
        <v>650000</v>
      </c>
    </row>
    <row r="13" spans="1:4" ht="15" customHeight="1" x14ac:dyDescent="0.3">
      <c r="A13" s="17" t="s">
        <v>5</v>
      </c>
    </row>
    <row r="14" spans="1:4" ht="15" customHeight="1" x14ac:dyDescent="0.3">
      <c r="B14" s="22" t="s">
        <v>40</v>
      </c>
      <c r="C14" s="23">
        <v>12000</v>
      </c>
    </row>
    <row r="15" spans="1:4" ht="15" customHeight="1" x14ac:dyDescent="0.3">
      <c r="B15" s="22" t="s">
        <v>41</v>
      </c>
      <c r="C15" s="23">
        <v>12000</v>
      </c>
    </row>
    <row r="16" spans="1:4" ht="15" customHeight="1" x14ac:dyDescent="0.3">
      <c r="B16" s="22" t="s">
        <v>42</v>
      </c>
      <c r="C16" s="23">
        <v>550</v>
      </c>
    </row>
    <row r="17" spans="1:3" ht="15" customHeight="1" x14ac:dyDescent="0.3">
      <c r="B17" s="22" t="s">
        <v>43</v>
      </c>
      <c r="C17" s="23">
        <v>1500</v>
      </c>
    </row>
    <row r="18" spans="1:3" ht="15" customHeight="1" x14ac:dyDescent="0.3">
      <c r="B18" s="22" t="s">
        <v>44</v>
      </c>
      <c r="C18" s="23">
        <v>2500</v>
      </c>
    </row>
    <row r="19" spans="1:3" ht="15" customHeight="1" x14ac:dyDescent="0.3">
      <c r="B19" s="22" t="s">
        <v>45</v>
      </c>
      <c r="C19" s="23">
        <v>1000</v>
      </c>
    </row>
    <row r="20" spans="1:3" ht="15" customHeight="1" x14ac:dyDescent="0.3">
      <c r="B20" s="22" t="s">
        <v>46</v>
      </c>
      <c r="C20" s="23">
        <v>1000</v>
      </c>
    </row>
    <row r="21" spans="1:3" ht="15" customHeight="1" x14ac:dyDescent="0.3">
      <c r="B21" s="22" t="s">
        <v>47</v>
      </c>
      <c r="C21" s="23">
        <v>40000</v>
      </c>
    </row>
    <row r="22" spans="1:3" ht="15" customHeight="1" x14ac:dyDescent="0.3">
      <c r="B22" s="22" t="s">
        <v>48</v>
      </c>
      <c r="C22" s="24">
        <f>SUM(C14:C21)</f>
        <v>70550</v>
      </c>
    </row>
    <row r="24" spans="1:3" ht="15" customHeight="1" x14ac:dyDescent="0.3">
      <c r="A24" s="17" t="s">
        <v>6</v>
      </c>
    </row>
    <row r="25" spans="1:3" ht="15" customHeight="1" x14ac:dyDescent="0.3">
      <c r="B25" s="22" t="s">
        <v>49</v>
      </c>
      <c r="C25" s="23">
        <v>100000</v>
      </c>
    </row>
    <row r="26" spans="1:3" ht="15" customHeight="1" x14ac:dyDescent="0.3">
      <c r="B26" s="22" t="s">
        <v>50</v>
      </c>
      <c r="C26" s="23">
        <v>20000</v>
      </c>
    </row>
    <row r="27" spans="1:3" ht="15" customHeight="1" x14ac:dyDescent="0.3">
      <c r="B27" s="22" t="s">
        <v>51</v>
      </c>
      <c r="C27" s="23">
        <v>5000</v>
      </c>
    </row>
    <row r="28" spans="1:3" ht="15" customHeight="1" x14ac:dyDescent="0.3">
      <c r="B28" s="22" t="s">
        <v>6</v>
      </c>
      <c r="C28" s="23">
        <v>1400000</v>
      </c>
    </row>
    <row r="29" spans="1:3" ht="15" customHeight="1" x14ac:dyDescent="0.3">
      <c r="B29" s="22" t="s">
        <v>52</v>
      </c>
      <c r="C29" s="23">
        <v>5000</v>
      </c>
    </row>
    <row r="30" spans="1:3" ht="15" customHeight="1" x14ac:dyDescent="0.3">
      <c r="B30" s="22" t="s">
        <v>74</v>
      </c>
      <c r="C30" s="23">
        <v>12000</v>
      </c>
    </row>
    <row r="31" spans="1:3" ht="15" customHeight="1" x14ac:dyDescent="0.3">
      <c r="B31" s="17" t="s">
        <v>53</v>
      </c>
      <c r="C31" s="5">
        <f>SUM(C25:C30)</f>
        <v>1542000</v>
      </c>
    </row>
    <row r="33" spans="1:4" ht="15" customHeight="1" x14ac:dyDescent="0.3">
      <c r="A33" s="25" t="s">
        <v>54</v>
      </c>
      <c r="B33" s="26">
        <f>B12+C22+C31</f>
        <v>2262550</v>
      </c>
    </row>
    <row r="35" spans="1:4" ht="15" customHeight="1" x14ac:dyDescent="0.3">
      <c r="A35" s="15" t="s">
        <v>55</v>
      </c>
      <c r="B35" s="16"/>
      <c r="C35" s="16"/>
      <c r="D35" s="16"/>
    </row>
    <row r="36" spans="1:4" ht="15" customHeight="1" x14ac:dyDescent="0.3">
      <c r="A36" s="27" t="s">
        <v>54</v>
      </c>
      <c r="B36" s="26">
        <f>B33</f>
        <v>2262550</v>
      </c>
    </row>
    <row r="37" spans="1:4" ht="15" customHeight="1" x14ac:dyDescent="0.3">
      <c r="A37" s="17" t="s">
        <v>9</v>
      </c>
      <c r="B37" s="21">
        <v>500000</v>
      </c>
    </row>
    <row r="38" spans="1:4" ht="15" customHeight="1" x14ac:dyDescent="0.3">
      <c r="A38" s="17" t="s">
        <v>8</v>
      </c>
      <c r="B38" s="28">
        <f>B36-B37</f>
        <v>1762550</v>
      </c>
    </row>
    <row r="39" spans="1:4" ht="15" customHeight="1" x14ac:dyDescent="0.3">
      <c r="A39" s="17" t="s">
        <v>56</v>
      </c>
      <c r="B39" s="29">
        <v>0.09</v>
      </c>
    </row>
    <row r="40" spans="1:4" ht="15" customHeight="1" x14ac:dyDescent="0.3">
      <c r="A40" s="17" t="s">
        <v>57</v>
      </c>
      <c r="B40" s="18">
        <v>15</v>
      </c>
    </row>
    <row r="41" spans="1:4" ht="15" customHeight="1" x14ac:dyDescent="0.3">
      <c r="A41" s="17" t="s">
        <v>58</v>
      </c>
      <c r="B41" s="28">
        <f>B36*B39*(B40/12)</f>
        <v>254536.875</v>
      </c>
    </row>
    <row r="43" spans="1:4" ht="15" customHeight="1" x14ac:dyDescent="0.3">
      <c r="A43" s="15" t="s">
        <v>59</v>
      </c>
      <c r="B43" s="16"/>
      <c r="C43" s="16"/>
      <c r="D43" s="16"/>
    </row>
    <row r="44" spans="1:4" ht="15" customHeight="1" x14ac:dyDescent="0.3">
      <c r="A44" s="1"/>
      <c r="B44" s="1" t="s">
        <v>60</v>
      </c>
      <c r="C44" s="1" t="s">
        <v>61</v>
      </c>
      <c r="D44" s="1" t="s">
        <v>62</v>
      </c>
    </row>
    <row r="45" spans="1:4" ht="15" customHeight="1" x14ac:dyDescent="0.3">
      <c r="A45" s="17" t="s">
        <v>63</v>
      </c>
      <c r="B45" s="21">
        <v>680</v>
      </c>
      <c r="C45" s="21">
        <v>800</v>
      </c>
      <c r="D45" s="21">
        <v>880</v>
      </c>
    </row>
    <row r="46" spans="1:4" ht="15" customHeight="1" x14ac:dyDescent="0.3">
      <c r="A46" s="17" t="s">
        <v>64</v>
      </c>
      <c r="B46" s="28">
        <f>B3*B45</f>
        <v>3536000</v>
      </c>
      <c r="C46" s="28">
        <f>B3*C45</f>
        <v>4160000</v>
      </c>
      <c r="D46" s="28">
        <f>B3*D45</f>
        <v>4576000</v>
      </c>
    </row>
    <row r="47" spans="1:4" ht="15" customHeight="1" x14ac:dyDescent="0.3">
      <c r="A47" s="17" t="s">
        <v>65</v>
      </c>
      <c r="B47" s="28">
        <f>B46*0.05</f>
        <v>176800</v>
      </c>
      <c r="C47" s="28">
        <f>C46*0.05</f>
        <v>208000</v>
      </c>
      <c r="D47" s="28">
        <f>D46*0.05</f>
        <v>228800</v>
      </c>
    </row>
    <row r="48" spans="1:4" ht="15" customHeight="1" x14ac:dyDescent="0.3">
      <c r="A48" s="17" t="s">
        <v>66</v>
      </c>
      <c r="B48" s="21">
        <v>2500</v>
      </c>
      <c r="C48" s="21">
        <v>2500</v>
      </c>
      <c r="D48" s="21">
        <v>2500</v>
      </c>
    </row>
    <row r="49" spans="1:4" ht="15" customHeight="1" x14ac:dyDescent="0.3">
      <c r="A49" s="17" t="s">
        <v>67</v>
      </c>
      <c r="B49" s="21">
        <v>2900</v>
      </c>
      <c r="C49" s="21">
        <v>3300</v>
      </c>
      <c r="D49" s="21">
        <v>3700</v>
      </c>
    </row>
    <row r="50" spans="1:4" ht="15" customHeight="1" x14ac:dyDescent="0.3">
      <c r="A50" s="27" t="s">
        <v>68</v>
      </c>
      <c r="B50" s="26">
        <f>B47+B48+B49+B41</f>
        <v>436736.875</v>
      </c>
      <c r="C50" s="26">
        <f>C47+C48+C49+B41</f>
        <v>468336.875</v>
      </c>
      <c r="D50" s="26">
        <f>D47+D48+D49+B41</f>
        <v>489536.875</v>
      </c>
    </row>
    <row r="51" spans="1:4" ht="15" customHeight="1" x14ac:dyDescent="0.3">
      <c r="A51" s="17" t="s">
        <v>12</v>
      </c>
      <c r="B51" s="28">
        <f>B46-B50</f>
        <v>3099263.125</v>
      </c>
      <c r="C51" s="28">
        <f>C46-C50</f>
        <v>3691663.125</v>
      </c>
      <c r="D51" s="28">
        <f>D46-D50</f>
        <v>4086463.125</v>
      </c>
    </row>
    <row r="53" spans="1:4" ht="15" customHeight="1" x14ac:dyDescent="0.3">
      <c r="A53" s="15" t="s">
        <v>69</v>
      </c>
      <c r="B53" s="16"/>
      <c r="C53" s="16"/>
      <c r="D53" s="16"/>
    </row>
    <row r="54" spans="1:4" ht="15" customHeight="1" x14ac:dyDescent="0.3">
      <c r="A54" s="17" t="s">
        <v>12</v>
      </c>
      <c r="B54" s="28">
        <f>B51</f>
        <v>3099263.125</v>
      </c>
      <c r="C54" s="28">
        <f>C51</f>
        <v>3691663.125</v>
      </c>
      <c r="D54" s="28">
        <f>D51</f>
        <v>4086463.125</v>
      </c>
    </row>
    <row r="55" spans="1:4" ht="15" customHeight="1" x14ac:dyDescent="0.3">
      <c r="A55" s="17" t="s">
        <v>70</v>
      </c>
      <c r="B55" s="28">
        <f>B33</f>
        <v>2262550</v>
      </c>
      <c r="C55" s="28">
        <f>B33</f>
        <v>2262550</v>
      </c>
      <c r="D55" s="28">
        <f>B33</f>
        <v>2262550</v>
      </c>
    </row>
    <row r="56" spans="1:4" ht="15" customHeight="1" x14ac:dyDescent="0.3">
      <c r="A56" s="30" t="s">
        <v>13</v>
      </c>
      <c r="B56" s="31">
        <f>B54-B55</f>
        <v>836713.125</v>
      </c>
      <c r="C56" s="31">
        <f>C54-C55</f>
        <v>1429113.125</v>
      </c>
      <c r="D56" s="31">
        <f>D54-D55</f>
        <v>1823913.125</v>
      </c>
    </row>
    <row r="57" spans="1:4" ht="15" customHeight="1" x14ac:dyDescent="0.3">
      <c r="A57" s="17" t="s">
        <v>9</v>
      </c>
      <c r="B57" s="28">
        <f>B37</f>
        <v>500000</v>
      </c>
      <c r="C57" s="28">
        <f>B37</f>
        <v>500000</v>
      </c>
      <c r="D57" s="28">
        <f>B37</f>
        <v>500000</v>
      </c>
    </row>
    <row r="58" spans="1:4" ht="15" customHeight="1" x14ac:dyDescent="0.3">
      <c r="A58" s="32" t="s">
        <v>15</v>
      </c>
      <c r="B58" s="33">
        <f>B57*0.4</f>
        <v>200000</v>
      </c>
      <c r="C58" s="33">
        <f>C57*0.4</f>
        <v>200000</v>
      </c>
      <c r="D58" s="33">
        <f>D57*0.4</f>
        <v>200000</v>
      </c>
    </row>
    <row r="59" spans="1:4" ht="15" customHeight="1" x14ac:dyDescent="0.3">
      <c r="A59" s="27" t="s">
        <v>71</v>
      </c>
      <c r="B59" s="26">
        <f>B57+B58</f>
        <v>700000</v>
      </c>
      <c r="C59" s="26">
        <f>C57+C58</f>
        <v>700000</v>
      </c>
      <c r="D59" s="26">
        <f>D57+D58</f>
        <v>700000</v>
      </c>
    </row>
    <row r="60" spans="1:4" ht="15" customHeight="1" x14ac:dyDescent="0.3">
      <c r="A60" s="17" t="s">
        <v>72</v>
      </c>
      <c r="B60" s="28">
        <f>B56-B58</f>
        <v>636713.125</v>
      </c>
      <c r="C60" s="28">
        <f>C56-C58</f>
        <v>1229113.125</v>
      </c>
      <c r="D60" s="28">
        <f>D56-D58</f>
        <v>1623913.125</v>
      </c>
    </row>
    <row r="61" spans="1:4" ht="15" customHeight="1" x14ac:dyDescent="0.3">
      <c r="A61" s="17" t="s">
        <v>14</v>
      </c>
      <c r="B61" s="34">
        <f>B56/B55</f>
        <v>0.36980978320921087</v>
      </c>
      <c r="C61" s="34">
        <f>C56/C55</f>
        <v>0.63163825108837379</v>
      </c>
      <c r="D61" s="34">
        <f>D56/D55</f>
        <v>0.80613163245011155</v>
      </c>
    </row>
    <row r="62" spans="1:4" ht="15" customHeight="1" x14ac:dyDescent="0.3">
      <c r="A62" s="17" t="s">
        <v>73</v>
      </c>
      <c r="B62" s="34">
        <f>B58/B57</f>
        <v>0.4</v>
      </c>
      <c r="C62" s="34">
        <f>C58/C57</f>
        <v>0.4</v>
      </c>
      <c r="D62" s="34">
        <f>D58/D57</f>
        <v>0.4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8" customWidth="1"/>
    <col min="2" max="4" width="20" customWidth="1"/>
  </cols>
  <sheetData>
    <row r="1" spans="1:4" ht="15" customHeight="1" x14ac:dyDescent="0.3">
      <c r="A1" s="15" t="s">
        <v>29</v>
      </c>
      <c r="B1" s="16"/>
      <c r="C1" s="16"/>
      <c r="D1" s="16"/>
    </row>
    <row r="2" spans="1:4" ht="15" customHeight="1" x14ac:dyDescent="0.3">
      <c r="A2" s="17" t="s">
        <v>2</v>
      </c>
      <c r="B2" s="18">
        <v>1</v>
      </c>
    </row>
    <row r="3" spans="1:4" ht="15" customHeight="1" x14ac:dyDescent="0.3">
      <c r="A3" s="17" t="s">
        <v>30</v>
      </c>
      <c r="B3" s="19">
        <v>3400</v>
      </c>
    </row>
    <row r="4" spans="1:4" ht="15" customHeight="1" x14ac:dyDescent="0.3">
      <c r="A4" s="17" t="s">
        <v>31</v>
      </c>
    </row>
    <row r="5" spans="1:4" ht="15" customHeight="1" x14ac:dyDescent="0.3">
      <c r="A5" s="17" t="s">
        <v>32</v>
      </c>
      <c r="B5" s="18">
        <v>4</v>
      </c>
    </row>
    <row r="6" spans="1:4" ht="15" customHeight="1" x14ac:dyDescent="0.3">
      <c r="A6" s="17" t="s">
        <v>33</v>
      </c>
      <c r="B6" s="18">
        <v>4</v>
      </c>
    </row>
    <row r="7" spans="1:4" ht="15" customHeight="1" x14ac:dyDescent="0.3">
      <c r="A7" s="17" t="s">
        <v>34</v>
      </c>
      <c r="B7" s="18">
        <v>3</v>
      </c>
    </row>
    <row r="8" spans="1:4" ht="15" customHeight="1" x14ac:dyDescent="0.3">
      <c r="A8" s="17" t="s">
        <v>35</v>
      </c>
      <c r="B8" s="20" t="s">
        <v>36</v>
      </c>
    </row>
    <row r="9" spans="1:4" ht="15" customHeight="1" x14ac:dyDescent="0.3">
      <c r="A9" s="17" t="s">
        <v>37</v>
      </c>
      <c r="B9" s="18">
        <v>3</v>
      </c>
    </row>
    <row r="11" spans="1:4" ht="15" customHeight="1" x14ac:dyDescent="0.3">
      <c r="A11" s="15" t="s">
        <v>38</v>
      </c>
      <c r="B11" s="16"/>
      <c r="C11" s="16"/>
      <c r="D11" s="16"/>
    </row>
    <row r="12" spans="1:4" ht="15" customHeight="1" x14ac:dyDescent="0.3">
      <c r="A12" s="17" t="s">
        <v>39</v>
      </c>
      <c r="B12" s="21">
        <v>650000</v>
      </c>
    </row>
    <row r="13" spans="1:4" ht="15" customHeight="1" x14ac:dyDescent="0.3">
      <c r="A13" s="17" t="s">
        <v>5</v>
      </c>
    </row>
    <row r="14" spans="1:4" ht="15" customHeight="1" x14ac:dyDescent="0.3">
      <c r="B14" s="22" t="s">
        <v>40</v>
      </c>
      <c r="C14" s="23">
        <v>12000</v>
      </c>
    </row>
    <row r="15" spans="1:4" ht="15" customHeight="1" x14ac:dyDescent="0.3">
      <c r="B15" s="22" t="s">
        <v>41</v>
      </c>
      <c r="C15" s="23">
        <v>12000</v>
      </c>
    </row>
    <row r="16" spans="1:4" ht="15" customHeight="1" x14ac:dyDescent="0.3">
      <c r="B16" s="22" t="s">
        <v>42</v>
      </c>
      <c r="C16" s="23">
        <v>500</v>
      </c>
    </row>
    <row r="17" spans="1:3" ht="15" customHeight="1" x14ac:dyDescent="0.3">
      <c r="B17" s="22" t="s">
        <v>43</v>
      </c>
      <c r="C17" s="23">
        <v>1500</v>
      </c>
    </row>
    <row r="18" spans="1:3" ht="15" customHeight="1" x14ac:dyDescent="0.3">
      <c r="B18" s="22" t="s">
        <v>44</v>
      </c>
      <c r="C18" s="23">
        <v>2500</v>
      </c>
    </row>
    <row r="19" spans="1:3" ht="15" customHeight="1" x14ac:dyDescent="0.3">
      <c r="B19" s="22" t="s">
        <v>45</v>
      </c>
      <c r="C19" s="23">
        <v>1000</v>
      </c>
    </row>
    <row r="20" spans="1:3" ht="15" customHeight="1" x14ac:dyDescent="0.3">
      <c r="B20" s="22" t="s">
        <v>46</v>
      </c>
      <c r="C20" s="23">
        <v>1000</v>
      </c>
    </row>
    <row r="21" spans="1:3" ht="15" customHeight="1" x14ac:dyDescent="0.3">
      <c r="B21" s="22" t="s">
        <v>47</v>
      </c>
      <c r="C21" s="23">
        <v>20000</v>
      </c>
    </row>
    <row r="22" spans="1:3" ht="15" customHeight="1" x14ac:dyDescent="0.3">
      <c r="B22" s="22" t="s">
        <v>48</v>
      </c>
      <c r="C22" s="24">
        <f>SUM(C14:C21)</f>
        <v>50500</v>
      </c>
    </row>
    <row r="24" spans="1:3" ht="15" customHeight="1" x14ac:dyDescent="0.3">
      <c r="A24" s="17" t="s">
        <v>6</v>
      </c>
    </row>
    <row r="25" spans="1:3" ht="15" customHeight="1" x14ac:dyDescent="0.3">
      <c r="B25" s="22" t="s">
        <v>49</v>
      </c>
      <c r="C25" s="23">
        <v>100000</v>
      </c>
    </row>
    <row r="26" spans="1:3" ht="15" customHeight="1" x14ac:dyDescent="0.3">
      <c r="B26" s="22" t="s">
        <v>50</v>
      </c>
      <c r="C26" s="23">
        <v>10000</v>
      </c>
    </row>
    <row r="27" spans="1:3" ht="15" customHeight="1" x14ac:dyDescent="0.3">
      <c r="B27" s="22" t="s">
        <v>51</v>
      </c>
      <c r="C27" s="23">
        <v>5000</v>
      </c>
    </row>
    <row r="28" spans="1:3" ht="15" customHeight="1" x14ac:dyDescent="0.3">
      <c r="B28" s="22" t="s">
        <v>6</v>
      </c>
      <c r="C28" s="23">
        <v>1100000</v>
      </c>
    </row>
    <row r="29" spans="1:3" ht="15" customHeight="1" x14ac:dyDescent="0.3">
      <c r="B29" s="22" t="s">
        <v>52</v>
      </c>
      <c r="C29" s="23">
        <v>5000</v>
      </c>
    </row>
    <row r="30" spans="1:3" ht="15" customHeight="1" x14ac:dyDescent="0.3">
      <c r="B30" s="22" t="s">
        <v>74</v>
      </c>
      <c r="C30" s="23">
        <v>12000</v>
      </c>
    </row>
    <row r="31" spans="1:3" ht="15" customHeight="1" x14ac:dyDescent="0.3">
      <c r="B31" s="17" t="s">
        <v>53</v>
      </c>
      <c r="C31" s="5">
        <f>SUM(C25:C30)</f>
        <v>1232000</v>
      </c>
    </row>
    <row r="33" spans="1:4" ht="15" customHeight="1" x14ac:dyDescent="0.3">
      <c r="A33" s="25" t="s">
        <v>54</v>
      </c>
      <c r="B33" s="26">
        <f>B12+C22+C31</f>
        <v>1932500</v>
      </c>
    </row>
    <row r="35" spans="1:4" ht="15" customHeight="1" x14ac:dyDescent="0.3">
      <c r="A35" s="15" t="s">
        <v>55</v>
      </c>
      <c r="B35" s="16"/>
      <c r="C35" s="16"/>
      <c r="D35" s="16"/>
    </row>
    <row r="36" spans="1:4" ht="15" customHeight="1" x14ac:dyDescent="0.3">
      <c r="A36" s="27" t="s">
        <v>54</v>
      </c>
      <c r="B36" s="26">
        <f>B33</f>
        <v>1932500</v>
      </c>
    </row>
    <row r="37" spans="1:4" ht="15" customHeight="1" x14ac:dyDescent="0.3">
      <c r="A37" s="17" t="s">
        <v>9</v>
      </c>
      <c r="B37" s="21">
        <v>500000</v>
      </c>
    </row>
    <row r="38" spans="1:4" ht="15" customHeight="1" x14ac:dyDescent="0.3">
      <c r="A38" s="17" t="s">
        <v>8</v>
      </c>
      <c r="B38" s="28">
        <f>B36-B37</f>
        <v>1432500</v>
      </c>
    </row>
    <row r="39" spans="1:4" ht="15" customHeight="1" x14ac:dyDescent="0.3">
      <c r="A39" s="17" t="s">
        <v>56</v>
      </c>
      <c r="B39" s="29">
        <v>0.09</v>
      </c>
    </row>
    <row r="40" spans="1:4" ht="15" customHeight="1" x14ac:dyDescent="0.3">
      <c r="A40" s="17" t="s">
        <v>57</v>
      </c>
      <c r="B40" s="18">
        <v>15</v>
      </c>
    </row>
    <row r="41" spans="1:4" ht="15" customHeight="1" x14ac:dyDescent="0.3">
      <c r="A41" s="17" t="s">
        <v>58</v>
      </c>
      <c r="B41" s="28">
        <f>B36*B39*(B40/12)</f>
        <v>217406.25</v>
      </c>
    </row>
    <row r="43" spans="1:4" ht="15" customHeight="1" x14ac:dyDescent="0.3">
      <c r="A43" s="15" t="s">
        <v>59</v>
      </c>
      <c r="B43" s="16"/>
      <c r="C43" s="16"/>
      <c r="D43" s="16"/>
    </row>
    <row r="44" spans="1:4" ht="15" customHeight="1" x14ac:dyDescent="0.3">
      <c r="A44" s="1"/>
      <c r="B44" s="1" t="s">
        <v>60</v>
      </c>
      <c r="C44" s="1" t="s">
        <v>61</v>
      </c>
      <c r="D44" s="1" t="s">
        <v>62</v>
      </c>
    </row>
    <row r="45" spans="1:4" ht="15" customHeight="1" x14ac:dyDescent="0.3">
      <c r="A45" s="17" t="s">
        <v>63</v>
      </c>
      <c r="B45" s="21">
        <v>808</v>
      </c>
      <c r="C45" s="21">
        <v>950</v>
      </c>
      <c r="D45" s="21">
        <v>1045</v>
      </c>
    </row>
    <row r="46" spans="1:4" ht="15" customHeight="1" x14ac:dyDescent="0.3">
      <c r="A46" s="17" t="s">
        <v>64</v>
      </c>
      <c r="B46" s="28">
        <f>B3*B45</f>
        <v>2747200</v>
      </c>
      <c r="C46" s="28">
        <f>B3*C45</f>
        <v>3230000</v>
      </c>
      <c r="D46" s="28">
        <f>B3*D45</f>
        <v>3553000</v>
      </c>
    </row>
    <row r="47" spans="1:4" ht="15" customHeight="1" x14ac:dyDescent="0.3">
      <c r="A47" s="17" t="s">
        <v>65</v>
      </c>
      <c r="B47" s="28">
        <f>B46*0.05</f>
        <v>137360</v>
      </c>
      <c r="C47" s="28">
        <f>C46*0.05</f>
        <v>161500</v>
      </c>
      <c r="D47" s="28">
        <f>D46*0.05</f>
        <v>177650</v>
      </c>
    </row>
    <row r="48" spans="1:4" ht="15" customHeight="1" x14ac:dyDescent="0.3">
      <c r="A48" s="17" t="s">
        <v>66</v>
      </c>
      <c r="B48" s="21">
        <v>2500</v>
      </c>
      <c r="C48" s="21">
        <v>2500</v>
      </c>
      <c r="D48" s="21">
        <v>2500</v>
      </c>
    </row>
    <row r="49" spans="1:4" ht="15" customHeight="1" x14ac:dyDescent="0.3">
      <c r="A49" s="17" t="s">
        <v>67</v>
      </c>
      <c r="B49" s="21">
        <v>2800</v>
      </c>
      <c r="C49" s="21">
        <v>3000</v>
      </c>
      <c r="D49" s="21">
        <v>3200</v>
      </c>
    </row>
    <row r="50" spans="1:4" ht="15" customHeight="1" x14ac:dyDescent="0.3">
      <c r="A50" s="27" t="s">
        <v>68</v>
      </c>
      <c r="B50" s="26">
        <f>B47+B48+B49+B41</f>
        <v>360066.25</v>
      </c>
      <c r="C50" s="26">
        <f>C47+C48+C49+B41</f>
        <v>384406.25</v>
      </c>
      <c r="D50" s="26">
        <f>D47+D48+D49+B41</f>
        <v>400756.25</v>
      </c>
    </row>
    <row r="51" spans="1:4" ht="15" customHeight="1" x14ac:dyDescent="0.3">
      <c r="A51" s="17" t="s">
        <v>12</v>
      </c>
      <c r="B51" s="28">
        <f>B46-B50</f>
        <v>2387133.75</v>
      </c>
      <c r="C51" s="28">
        <f>C46-C50</f>
        <v>2845593.75</v>
      </c>
      <c r="D51" s="28">
        <f>D46-D50</f>
        <v>3152243.75</v>
      </c>
    </row>
    <row r="53" spans="1:4" ht="15" customHeight="1" x14ac:dyDescent="0.3">
      <c r="A53" s="15" t="s">
        <v>69</v>
      </c>
      <c r="B53" s="16"/>
      <c r="C53" s="16"/>
      <c r="D53" s="16"/>
    </row>
    <row r="54" spans="1:4" ht="15" customHeight="1" x14ac:dyDescent="0.3">
      <c r="A54" s="17" t="s">
        <v>12</v>
      </c>
      <c r="B54" s="28">
        <f>B51</f>
        <v>2387133.75</v>
      </c>
      <c r="C54" s="28">
        <f>C51</f>
        <v>2845593.75</v>
      </c>
      <c r="D54" s="28">
        <f>D51</f>
        <v>3152243.75</v>
      </c>
    </row>
    <row r="55" spans="1:4" ht="15" customHeight="1" x14ac:dyDescent="0.3">
      <c r="A55" s="17" t="s">
        <v>70</v>
      </c>
      <c r="B55" s="28">
        <f>B33</f>
        <v>1932500</v>
      </c>
      <c r="C55" s="28">
        <f>B33</f>
        <v>1932500</v>
      </c>
      <c r="D55" s="28">
        <f>B33</f>
        <v>1932500</v>
      </c>
    </row>
    <row r="56" spans="1:4" ht="15" customHeight="1" x14ac:dyDescent="0.3">
      <c r="A56" s="30" t="s">
        <v>13</v>
      </c>
      <c r="B56" s="31">
        <f>B54-B55</f>
        <v>454633.75</v>
      </c>
      <c r="C56" s="31">
        <f>C54-C55</f>
        <v>913093.75</v>
      </c>
      <c r="D56" s="31">
        <f>D54-D55</f>
        <v>1219743.75</v>
      </c>
    </row>
    <row r="57" spans="1:4" ht="15" customHeight="1" x14ac:dyDescent="0.3">
      <c r="A57" s="17" t="s">
        <v>9</v>
      </c>
      <c r="B57" s="28">
        <f>B37</f>
        <v>500000</v>
      </c>
      <c r="C57" s="28">
        <f>B37</f>
        <v>500000</v>
      </c>
      <c r="D57" s="28">
        <f>B37</f>
        <v>500000</v>
      </c>
    </row>
    <row r="58" spans="1:4" ht="15" customHeight="1" x14ac:dyDescent="0.3">
      <c r="A58" s="32" t="s">
        <v>15</v>
      </c>
      <c r="B58" s="33">
        <f>B57*0.4</f>
        <v>200000</v>
      </c>
      <c r="C58" s="33">
        <f>C57*0.4</f>
        <v>200000</v>
      </c>
      <c r="D58" s="33">
        <f>D57*0.4</f>
        <v>200000</v>
      </c>
    </row>
    <row r="59" spans="1:4" ht="15" customHeight="1" x14ac:dyDescent="0.3">
      <c r="A59" s="27" t="s">
        <v>71</v>
      </c>
      <c r="B59" s="26">
        <f>B57+B58</f>
        <v>700000</v>
      </c>
      <c r="C59" s="26">
        <f>C57+C58</f>
        <v>700000</v>
      </c>
      <c r="D59" s="26">
        <f>D57+D58</f>
        <v>700000</v>
      </c>
    </row>
    <row r="60" spans="1:4" ht="15" customHeight="1" x14ac:dyDescent="0.3">
      <c r="A60" s="17" t="s">
        <v>72</v>
      </c>
      <c r="B60" s="28">
        <f>B56-B58</f>
        <v>254633.75</v>
      </c>
      <c r="C60" s="28">
        <f>C56-C58</f>
        <v>713093.75</v>
      </c>
      <c r="D60" s="28">
        <f>D56-D58</f>
        <v>1019743.75</v>
      </c>
    </row>
    <row r="61" spans="1:4" ht="15" customHeight="1" x14ac:dyDescent="0.3">
      <c r="A61" s="17" t="s">
        <v>14</v>
      </c>
      <c r="B61" s="34">
        <f>B56/B55</f>
        <v>0.23525679172056921</v>
      </c>
      <c r="C61" s="34">
        <f>C56/C55</f>
        <v>0.47249353169469599</v>
      </c>
      <c r="D61" s="34">
        <f>D56/D55</f>
        <v>0.63117399741267788</v>
      </c>
    </row>
    <row r="62" spans="1:4" ht="15" customHeight="1" x14ac:dyDescent="0.3">
      <c r="A62" s="17" t="s">
        <v>73</v>
      </c>
      <c r="B62" s="34">
        <f>B58/B57</f>
        <v>0.4</v>
      </c>
      <c r="C62" s="34">
        <f>C58/C57</f>
        <v>0.4</v>
      </c>
      <c r="D62" s="34">
        <f>D58/D57</f>
        <v>0.4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28" customWidth="1"/>
    <col min="2" max="4" width="20" customWidth="1"/>
  </cols>
  <sheetData>
    <row r="1" spans="1:4" ht="15" customHeight="1" x14ac:dyDescent="0.3">
      <c r="A1" s="15" t="s">
        <v>29</v>
      </c>
      <c r="B1" s="16"/>
      <c r="C1" s="16"/>
      <c r="D1" s="16"/>
    </row>
    <row r="2" spans="1:4" ht="15" customHeight="1" x14ac:dyDescent="0.3">
      <c r="A2" s="17" t="s">
        <v>2</v>
      </c>
      <c r="B2" s="18">
        <v>1</v>
      </c>
    </row>
    <row r="3" spans="1:4" ht="15" customHeight="1" x14ac:dyDescent="0.3">
      <c r="A3" s="17" t="s">
        <v>30</v>
      </c>
      <c r="B3" s="19">
        <v>3221</v>
      </c>
    </row>
    <row r="4" spans="1:4" ht="15" customHeight="1" x14ac:dyDescent="0.3">
      <c r="A4" s="17" t="s">
        <v>31</v>
      </c>
    </row>
    <row r="5" spans="1:4" ht="15" customHeight="1" x14ac:dyDescent="0.3">
      <c r="A5" s="17" t="s">
        <v>32</v>
      </c>
      <c r="B5" s="18">
        <v>5</v>
      </c>
    </row>
    <row r="6" spans="1:4" ht="15" customHeight="1" x14ac:dyDescent="0.3">
      <c r="A6" s="17" t="s">
        <v>33</v>
      </c>
      <c r="B6" s="18">
        <v>5.5</v>
      </c>
    </row>
    <row r="7" spans="1:4" ht="15" customHeight="1" x14ac:dyDescent="0.3">
      <c r="A7" s="17" t="s">
        <v>34</v>
      </c>
      <c r="B7" s="18">
        <v>3</v>
      </c>
    </row>
    <row r="8" spans="1:4" ht="15" customHeight="1" x14ac:dyDescent="0.3">
      <c r="A8" s="17" t="s">
        <v>35</v>
      </c>
      <c r="B8" s="20" t="s">
        <v>75</v>
      </c>
    </row>
    <row r="9" spans="1:4" ht="15" customHeight="1" x14ac:dyDescent="0.3">
      <c r="A9" s="17" t="s">
        <v>37</v>
      </c>
      <c r="B9" s="18">
        <v>4</v>
      </c>
    </row>
    <row r="11" spans="1:4" ht="15" customHeight="1" x14ac:dyDescent="0.3">
      <c r="A11" s="15" t="s">
        <v>38</v>
      </c>
      <c r="B11" s="16"/>
      <c r="C11" s="16"/>
      <c r="D11" s="16"/>
    </row>
    <row r="12" spans="1:4" ht="15" customHeight="1" x14ac:dyDescent="0.3">
      <c r="A12" s="17" t="s">
        <v>39</v>
      </c>
      <c r="B12" s="21">
        <v>725000</v>
      </c>
    </row>
    <row r="13" spans="1:4" ht="15" customHeight="1" x14ac:dyDescent="0.3">
      <c r="A13" s="17" t="s">
        <v>5</v>
      </c>
    </row>
    <row r="14" spans="1:4" ht="15" customHeight="1" x14ac:dyDescent="0.3">
      <c r="B14" s="22" t="s">
        <v>40</v>
      </c>
      <c r="C14" s="23">
        <v>5000</v>
      </c>
    </row>
    <row r="15" spans="1:4" ht="15" customHeight="1" x14ac:dyDescent="0.3">
      <c r="B15" s="22" t="s">
        <v>41</v>
      </c>
      <c r="C15" s="23">
        <v>12000</v>
      </c>
    </row>
    <row r="16" spans="1:4" ht="15" customHeight="1" x14ac:dyDescent="0.3">
      <c r="B16" s="22" t="s">
        <v>42</v>
      </c>
      <c r="C16" s="23">
        <v>750</v>
      </c>
    </row>
    <row r="17" spans="1:3" ht="15" customHeight="1" x14ac:dyDescent="0.3">
      <c r="B17" s="22" t="s">
        <v>43</v>
      </c>
      <c r="C17" s="23">
        <v>3500</v>
      </c>
    </row>
    <row r="18" spans="1:3" ht="15" customHeight="1" x14ac:dyDescent="0.3">
      <c r="B18" s="22" t="s">
        <v>44</v>
      </c>
      <c r="C18" s="23">
        <v>2500</v>
      </c>
    </row>
    <row r="19" spans="1:3" ht="15" customHeight="1" x14ac:dyDescent="0.3">
      <c r="B19" s="22" t="s">
        <v>45</v>
      </c>
      <c r="C19" s="23">
        <v>5000</v>
      </c>
    </row>
    <row r="20" spans="1:3" ht="15" customHeight="1" x14ac:dyDescent="0.3">
      <c r="B20" s="22" t="s">
        <v>46</v>
      </c>
      <c r="C20" s="23">
        <v>1000</v>
      </c>
    </row>
    <row r="21" spans="1:3" ht="15" customHeight="1" x14ac:dyDescent="0.3">
      <c r="B21" s="22" t="s">
        <v>47</v>
      </c>
      <c r="C21" s="23">
        <v>40000</v>
      </c>
    </row>
    <row r="22" spans="1:3" ht="15" customHeight="1" x14ac:dyDescent="0.3">
      <c r="B22" s="22" t="s">
        <v>48</v>
      </c>
      <c r="C22" s="24">
        <f>SUM(C14:C21)</f>
        <v>69750</v>
      </c>
    </row>
    <row r="24" spans="1:3" ht="15" customHeight="1" x14ac:dyDescent="0.3">
      <c r="A24" s="17" t="s">
        <v>6</v>
      </c>
    </row>
    <row r="25" spans="1:3" ht="15" customHeight="1" x14ac:dyDescent="0.3">
      <c r="B25" s="22" t="s">
        <v>49</v>
      </c>
      <c r="C25" s="23">
        <v>100000</v>
      </c>
    </row>
    <row r="26" spans="1:3" ht="15" customHeight="1" x14ac:dyDescent="0.3">
      <c r="B26" s="22" t="s">
        <v>50</v>
      </c>
      <c r="C26" s="23">
        <v>60000</v>
      </c>
    </row>
    <row r="27" spans="1:3" ht="15" customHeight="1" x14ac:dyDescent="0.3">
      <c r="B27" s="22" t="s">
        <v>51</v>
      </c>
      <c r="C27" s="23">
        <v>10000</v>
      </c>
    </row>
    <row r="28" spans="1:3" ht="15" customHeight="1" x14ac:dyDescent="0.3">
      <c r="B28" s="22" t="s">
        <v>6</v>
      </c>
      <c r="C28" s="23">
        <v>1300000</v>
      </c>
    </row>
    <row r="29" spans="1:3" ht="15" customHeight="1" x14ac:dyDescent="0.3">
      <c r="B29" s="22" t="s">
        <v>52</v>
      </c>
      <c r="C29" s="23">
        <v>5000</v>
      </c>
    </row>
    <row r="30" spans="1:3" ht="15" customHeight="1" x14ac:dyDescent="0.3">
      <c r="B30" s="22" t="s">
        <v>76</v>
      </c>
      <c r="C30" s="23">
        <v>25000</v>
      </c>
    </row>
    <row r="31" spans="1:3" ht="15" customHeight="1" x14ac:dyDescent="0.3">
      <c r="B31" s="17" t="s">
        <v>53</v>
      </c>
      <c r="C31" s="5">
        <f>SUM(C25:C30)</f>
        <v>1500000</v>
      </c>
    </row>
    <row r="33" spans="1:4" ht="15" customHeight="1" x14ac:dyDescent="0.3">
      <c r="A33" s="25" t="s">
        <v>54</v>
      </c>
      <c r="B33" s="26">
        <f>B12+C22+C31</f>
        <v>2294750</v>
      </c>
    </row>
    <row r="35" spans="1:4" ht="15" customHeight="1" x14ac:dyDescent="0.3">
      <c r="A35" s="15" t="s">
        <v>55</v>
      </c>
      <c r="B35" s="16"/>
      <c r="C35" s="16"/>
      <c r="D35" s="16"/>
    </row>
    <row r="36" spans="1:4" ht="15" customHeight="1" x14ac:dyDescent="0.3">
      <c r="A36" s="27" t="s">
        <v>54</v>
      </c>
      <c r="B36" s="26">
        <f>B33</f>
        <v>2294750</v>
      </c>
    </row>
    <row r="37" spans="1:4" ht="15" customHeight="1" x14ac:dyDescent="0.3">
      <c r="A37" s="17" t="s">
        <v>9</v>
      </c>
      <c r="B37" s="21">
        <v>500000</v>
      </c>
    </row>
    <row r="38" spans="1:4" ht="15" customHeight="1" x14ac:dyDescent="0.3">
      <c r="A38" s="17" t="s">
        <v>8</v>
      </c>
      <c r="B38" s="28">
        <f>B36-B37</f>
        <v>1794750</v>
      </c>
    </row>
    <row r="39" spans="1:4" ht="15" customHeight="1" x14ac:dyDescent="0.3">
      <c r="A39" s="17" t="s">
        <v>56</v>
      </c>
      <c r="B39" s="29">
        <v>0.09</v>
      </c>
    </row>
    <row r="40" spans="1:4" ht="15" customHeight="1" x14ac:dyDescent="0.3">
      <c r="A40" s="17" t="s">
        <v>57</v>
      </c>
      <c r="B40" s="18">
        <v>15</v>
      </c>
    </row>
    <row r="41" spans="1:4" ht="15" customHeight="1" x14ac:dyDescent="0.3">
      <c r="A41" s="17" t="s">
        <v>58</v>
      </c>
      <c r="B41" s="28">
        <f>B36*B39*(B40/12)</f>
        <v>258159.375</v>
      </c>
    </row>
    <row r="43" spans="1:4" ht="15" customHeight="1" x14ac:dyDescent="0.3">
      <c r="A43" s="15" t="s">
        <v>59</v>
      </c>
      <c r="B43" s="16"/>
      <c r="C43" s="16"/>
      <c r="D43" s="16"/>
    </row>
    <row r="44" spans="1:4" ht="15" customHeight="1" x14ac:dyDescent="0.3">
      <c r="A44" s="1"/>
      <c r="B44" s="1" t="s">
        <v>60</v>
      </c>
      <c r="C44" s="1" t="s">
        <v>61</v>
      </c>
      <c r="D44" s="1" t="s">
        <v>62</v>
      </c>
    </row>
    <row r="45" spans="1:4" ht="15" customHeight="1" x14ac:dyDescent="0.3">
      <c r="A45" s="17" t="s">
        <v>63</v>
      </c>
      <c r="B45" s="21">
        <v>935</v>
      </c>
      <c r="C45" s="21">
        <v>1100</v>
      </c>
      <c r="D45" s="21">
        <v>1210</v>
      </c>
    </row>
    <row r="46" spans="1:4" ht="15" customHeight="1" x14ac:dyDescent="0.3">
      <c r="A46" s="17" t="s">
        <v>64</v>
      </c>
      <c r="B46" s="28">
        <f>B3*B45</f>
        <v>3011635</v>
      </c>
      <c r="C46" s="28">
        <f>B3*C45</f>
        <v>3543100</v>
      </c>
      <c r="D46" s="28">
        <f>B3*D45</f>
        <v>3897410</v>
      </c>
    </row>
    <row r="47" spans="1:4" ht="15" customHeight="1" x14ac:dyDescent="0.3">
      <c r="A47" s="17" t="s">
        <v>65</v>
      </c>
      <c r="B47" s="28">
        <f>B46*0.05</f>
        <v>150581.75</v>
      </c>
      <c r="C47" s="28">
        <f>C46*0.05</f>
        <v>177155</v>
      </c>
      <c r="D47" s="28">
        <f>D46*0.05</f>
        <v>194870.5</v>
      </c>
    </row>
    <row r="48" spans="1:4" ht="15" customHeight="1" x14ac:dyDescent="0.3">
      <c r="A48" s="17" t="s">
        <v>66</v>
      </c>
      <c r="B48" s="21">
        <v>2500</v>
      </c>
      <c r="C48" s="21">
        <v>2500</v>
      </c>
      <c r="D48" s="21">
        <v>2500</v>
      </c>
    </row>
    <row r="49" spans="1:4" ht="15" customHeight="1" x14ac:dyDescent="0.3">
      <c r="A49" s="17" t="s">
        <v>67</v>
      </c>
      <c r="B49" s="21">
        <v>3200</v>
      </c>
      <c r="C49" s="21">
        <v>3800</v>
      </c>
      <c r="D49" s="21">
        <v>4600</v>
      </c>
    </row>
    <row r="50" spans="1:4" ht="15" customHeight="1" x14ac:dyDescent="0.3">
      <c r="A50" s="27" t="s">
        <v>68</v>
      </c>
      <c r="B50" s="26">
        <f>B47+B48+B49+B41</f>
        <v>414441.125</v>
      </c>
      <c r="C50" s="26">
        <f>C47+C48+C49+B41</f>
        <v>441614.375</v>
      </c>
      <c r="D50" s="26">
        <f>D47+D48+D49+B41</f>
        <v>460129.875</v>
      </c>
    </row>
    <row r="51" spans="1:4" ht="15" customHeight="1" x14ac:dyDescent="0.3">
      <c r="A51" s="17" t="s">
        <v>12</v>
      </c>
      <c r="B51" s="28">
        <f>B46-B50</f>
        <v>2597193.875</v>
      </c>
      <c r="C51" s="28">
        <f>C46-C50</f>
        <v>3101485.625</v>
      </c>
      <c r="D51" s="28">
        <f>D46-D50</f>
        <v>3437280.125</v>
      </c>
    </row>
    <row r="53" spans="1:4" ht="15" customHeight="1" x14ac:dyDescent="0.3">
      <c r="A53" s="15" t="s">
        <v>69</v>
      </c>
      <c r="B53" s="16"/>
      <c r="C53" s="16"/>
      <c r="D53" s="16"/>
    </row>
    <row r="54" spans="1:4" ht="15" customHeight="1" x14ac:dyDescent="0.3">
      <c r="A54" s="17" t="s">
        <v>12</v>
      </c>
      <c r="B54" s="28">
        <f>B51</f>
        <v>2597193.875</v>
      </c>
      <c r="C54" s="28">
        <f>C51</f>
        <v>3101485.625</v>
      </c>
      <c r="D54" s="28">
        <f>D51</f>
        <v>3437280.125</v>
      </c>
    </row>
    <row r="55" spans="1:4" ht="15" customHeight="1" x14ac:dyDescent="0.3">
      <c r="A55" s="17" t="s">
        <v>70</v>
      </c>
      <c r="B55" s="28">
        <f>B33</f>
        <v>2294750</v>
      </c>
      <c r="C55" s="28">
        <f>B33</f>
        <v>2294750</v>
      </c>
      <c r="D55" s="28">
        <f>B33</f>
        <v>2294750</v>
      </c>
    </row>
    <row r="56" spans="1:4" ht="15" customHeight="1" x14ac:dyDescent="0.3">
      <c r="A56" s="30" t="s">
        <v>13</v>
      </c>
      <c r="B56" s="31">
        <f>B54-B55</f>
        <v>302443.875</v>
      </c>
      <c r="C56" s="31">
        <f>C54-C55</f>
        <v>806735.625</v>
      </c>
      <c r="D56" s="31">
        <f>D54-D55</f>
        <v>1142530.125</v>
      </c>
    </row>
    <row r="57" spans="1:4" ht="15" customHeight="1" x14ac:dyDescent="0.3">
      <c r="A57" s="17" t="s">
        <v>9</v>
      </c>
      <c r="B57" s="28">
        <f>B37</f>
        <v>500000</v>
      </c>
      <c r="C57" s="28">
        <f>B37</f>
        <v>500000</v>
      </c>
      <c r="D57" s="28">
        <f>B37</f>
        <v>500000</v>
      </c>
    </row>
    <row r="58" spans="1:4" ht="15" customHeight="1" x14ac:dyDescent="0.3">
      <c r="A58" s="32" t="s">
        <v>15</v>
      </c>
      <c r="B58" s="33">
        <f>B57*0.4</f>
        <v>200000</v>
      </c>
      <c r="C58" s="33">
        <f>C57*0.4</f>
        <v>200000</v>
      </c>
      <c r="D58" s="33">
        <f>D57*0.4</f>
        <v>200000</v>
      </c>
    </row>
    <row r="59" spans="1:4" ht="15" customHeight="1" x14ac:dyDescent="0.3">
      <c r="A59" s="27" t="s">
        <v>71</v>
      </c>
      <c r="B59" s="26">
        <f>B57+B58</f>
        <v>700000</v>
      </c>
      <c r="C59" s="26">
        <f>C57+C58</f>
        <v>700000</v>
      </c>
      <c r="D59" s="26">
        <f>D57+D58</f>
        <v>700000</v>
      </c>
    </row>
    <row r="60" spans="1:4" ht="15" customHeight="1" x14ac:dyDescent="0.3">
      <c r="A60" s="17" t="s">
        <v>72</v>
      </c>
      <c r="B60" s="28">
        <f>B56-B58</f>
        <v>102443.875</v>
      </c>
      <c r="C60" s="28">
        <f>C56-C58</f>
        <v>606735.625</v>
      </c>
      <c r="D60" s="28">
        <f>D56-D58</f>
        <v>942530.125</v>
      </c>
    </row>
    <row r="61" spans="1:4" ht="15" customHeight="1" x14ac:dyDescent="0.3">
      <c r="A61" s="17" t="s">
        <v>14</v>
      </c>
      <c r="B61" s="34">
        <f>B56/B55</f>
        <v>0.13179818062969823</v>
      </c>
      <c r="C61" s="34">
        <f>C56/C55</f>
        <v>0.35155708682863057</v>
      </c>
      <c r="D61" s="34">
        <f>D56/D55</f>
        <v>0.4978887133674692</v>
      </c>
    </row>
    <row r="62" spans="1:4" ht="15" customHeight="1" x14ac:dyDescent="0.3">
      <c r="A62" s="17" t="s">
        <v>73</v>
      </c>
      <c r="B62" s="34">
        <f>B58/B57</f>
        <v>0.4</v>
      </c>
      <c r="C62" s="34">
        <f>C58/C57</f>
        <v>0.4</v>
      </c>
      <c r="D62" s="34">
        <f>D58/D57</f>
        <v>0.4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zoomScaleNormal="100" workbookViewId="0"/>
  </sheetViews>
  <sheetFormatPr defaultColWidth="8.6640625" defaultRowHeight="14.4" x14ac:dyDescent="0.3"/>
  <cols>
    <col min="1" max="1" width="28" customWidth="1"/>
    <col min="2" max="2" width="20" customWidth="1"/>
    <col min="3" max="4" width="18" customWidth="1"/>
  </cols>
  <sheetData>
    <row r="1" spans="1:4" ht="15" customHeight="1" x14ac:dyDescent="0.3">
      <c r="A1" s="35" t="s">
        <v>29</v>
      </c>
      <c r="B1" s="35"/>
      <c r="C1" s="16"/>
      <c r="D1" s="16"/>
    </row>
    <row r="2" spans="1:4" ht="15" customHeight="1" x14ac:dyDescent="0.3">
      <c r="A2" s="36" t="s">
        <v>0</v>
      </c>
      <c r="B2" s="37" t="s">
        <v>22</v>
      </c>
    </row>
    <row r="3" spans="1:4" ht="15" customHeight="1" x14ac:dyDescent="0.3">
      <c r="A3" s="36" t="s">
        <v>1</v>
      </c>
      <c r="B3" s="37" t="s">
        <v>23</v>
      </c>
    </row>
    <row r="4" spans="1:4" ht="15" customHeight="1" x14ac:dyDescent="0.3">
      <c r="A4" s="36" t="s">
        <v>3</v>
      </c>
      <c r="B4" s="38">
        <v>4200</v>
      </c>
    </row>
    <row r="5" spans="1:4" ht="15" customHeight="1" x14ac:dyDescent="0.3">
      <c r="A5" s="36" t="s">
        <v>2</v>
      </c>
      <c r="B5" s="39">
        <v>1</v>
      </c>
    </row>
    <row r="6" spans="1:4" ht="15" customHeight="1" x14ac:dyDescent="0.3">
      <c r="A6" s="36" t="s">
        <v>77</v>
      </c>
      <c r="B6" s="37" t="s">
        <v>78</v>
      </c>
    </row>
    <row r="7" spans="1:4" ht="15" customHeight="1" x14ac:dyDescent="0.3">
      <c r="A7" s="36" t="s">
        <v>79</v>
      </c>
      <c r="B7" s="37" t="s">
        <v>80</v>
      </c>
    </row>
    <row r="8" spans="1:4" ht="15" customHeight="1" x14ac:dyDescent="0.3">
      <c r="A8" s="36" t="s">
        <v>34</v>
      </c>
      <c r="B8" s="39">
        <v>2</v>
      </c>
    </row>
    <row r="9" spans="1:4" ht="15" customHeight="1" x14ac:dyDescent="0.3">
      <c r="A9" s="36" t="s">
        <v>81</v>
      </c>
      <c r="B9" s="37" t="s">
        <v>82</v>
      </c>
    </row>
    <row r="11" spans="1:4" ht="15" customHeight="1" x14ac:dyDescent="0.3">
      <c r="A11" s="35" t="s">
        <v>38</v>
      </c>
      <c r="B11" s="35" t="s">
        <v>83</v>
      </c>
      <c r="C11" s="35" t="s">
        <v>84</v>
      </c>
      <c r="D11" s="16"/>
    </row>
    <row r="12" spans="1:4" ht="15" customHeight="1" x14ac:dyDescent="0.3">
      <c r="A12" s="36" t="s">
        <v>85</v>
      </c>
      <c r="B12" s="40">
        <v>450000</v>
      </c>
    </row>
    <row r="13" spans="1:4" ht="15" customHeight="1" x14ac:dyDescent="0.3">
      <c r="A13" s="36" t="s">
        <v>5</v>
      </c>
    </row>
    <row r="14" spans="1:4" ht="15" customHeight="1" x14ac:dyDescent="0.3">
      <c r="A14" s="41" t="s">
        <v>86</v>
      </c>
      <c r="C14" s="42">
        <v>5500</v>
      </c>
    </row>
    <row r="15" spans="1:4" ht="15" customHeight="1" x14ac:dyDescent="0.3">
      <c r="A15" s="41" t="s">
        <v>87</v>
      </c>
      <c r="C15" s="42">
        <v>2500</v>
      </c>
    </row>
    <row r="16" spans="1:4" ht="15" customHeight="1" x14ac:dyDescent="0.3">
      <c r="A16" s="41" t="s">
        <v>88</v>
      </c>
      <c r="C16" s="42">
        <v>3000</v>
      </c>
    </row>
    <row r="17" spans="1:3" ht="15" customHeight="1" x14ac:dyDescent="0.3">
      <c r="A17" s="41" t="s">
        <v>89</v>
      </c>
      <c r="C17" s="42">
        <v>22000</v>
      </c>
    </row>
    <row r="18" spans="1:3" ht="15" customHeight="1" x14ac:dyDescent="0.3">
      <c r="A18" s="41" t="s">
        <v>90</v>
      </c>
      <c r="C18" s="42">
        <v>12500</v>
      </c>
    </row>
    <row r="19" spans="1:3" ht="15" customHeight="1" x14ac:dyDescent="0.3">
      <c r="A19" s="41" t="s">
        <v>91</v>
      </c>
      <c r="C19" s="42">
        <v>8000</v>
      </c>
    </row>
    <row r="20" spans="1:3" ht="15" customHeight="1" x14ac:dyDescent="0.3">
      <c r="A20" s="41" t="s">
        <v>92</v>
      </c>
      <c r="C20" s="42">
        <v>4500</v>
      </c>
    </row>
    <row r="21" spans="1:3" ht="15" customHeight="1" x14ac:dyDescent="0.3">
      <c r="A21" s="41" t="s">
        <v>93</v>
      </c>
      <c r="C21" s="42">
        <v>4000</v>
      </c>
    </row>
    <row r="22" spans="1:3" ht="15" customHeight="1" x14ac:dyDescent="0.3">
      <c r="A22" s="43" t="s">
        <v>48</v>
      </c>
      <c r="C22" s="44">
        <f>SUM(C14:C21)</f>
        <v>62000</v>
      </c>
    </row>
    <row r="24" spans="1:3" ht="15" customHeight="1" x14ac:dyDescent="0.3">
      <c r="A24" s="36" t="s">
        <v>6</v>
      </c>
    </row>
    <row r="25" spans="1:3" ht="15" customHeight="1" x14ac:dyDescent="0.3">
      <c r="A25" s="41" t="s">
        <v>94</v>
      </c>
      <c r="C25" s="42">
        <v>44599</v>
      </c>
    </row>
    <row r="26" spans="1:3" ht="15" customHeight="1" x14ac:dyDescent="0.3">
      <c r="A26" s="41" t="s">
        <v>95</v>
      </c>
      <c r="C26" s="42">
        <v>89199</v>
      </c>
    </row>
    <row r="27" spans="1:3" ht="15" customHeight="1" x14ac:dyDescent="0.3">
      <c r="A27" s="41" t="s">
        <v>96</v>
      </c>
      <c r="C27" s="42">
        <v>53519</v>
      </c>
    </row>
    <row r="28" spans="1:3" ht="15" customHeight="1" x14ac:dyDescent="0.3">
      <c r="A28" s="41" t="s">
        <v>97</v>
      </c>
      <c r="C28" s="42">
        <v>1569912</v>
      </c>
    </row>
    <row r="29" spans="1:3" ht="15" customHeight="1" x14ac:dyDescent="0.3">
      <c r="A29" s="41" t="s">
        <v>98</v>
      </c>
      <c r="C29" s="42">
        <v>26762</v>
      </c>
    </row>
    <row r="30" spans="1:3" ht="15" customHeight="1" x14ac:dyDescent="0.3">
      <c r="A30" s="43" t="s">
        <v>53</v>
      </c>
      <c r="C30" s="44">
        <f>SUM(C25:C29)</f>
        <v>1783991</v>
      </c>
    </row>
    <row r="32" spans="1:3" ht="15" customHeight="1" x14ac:dyDescent="0.3">
      <c r="A32" s="45" t="s">
        <v>99</v>
      </c>
      <c r="B32" s="46">
        <f>B12+C22+C30</f>
        <v>2295991</v>
      </c>
    </row>
    <row r="34" spans="1:4" ht="15" customHeight="1" x14ac:dyDescent="0.3">
      <c r="A34" s="35" t="s">
        <v>55</v>
      </c>
      <c r="B34" s="35"/>
      <c r="C34" s="16"/>
      <c r="D34" s="16"/>
    </row>
    <row r="35" spans="1:4" ht="15" customHeight="1" x14ac:dyDescent="0.3">
      <c r="A35" s="43" t="s">
        <v>7</v>
      </c>
      <c r="B35" s="44">
        <f>B32</f>
        <v>2295991</v>
      </c>
    </row>
    <row r="36" spans="1:4" ht="15" customHeight="1" x14ac:dyDescent="0.3">
      <c r="A36" s="36" t="s">
        <v>9</v>
      </c>
      <c r="B36" s="40">
        <v>500000</v>
      </c>
    </row>
    <row r="37" spans="1:4" ht="15" customHeight="1" x14ac:dyDescent="0.3">
      <c r="A37" s="36" t="s">
        <v>8</v>
      </c>
      <c r="B37" s="47">
        <f>B35-B36</f>
        <v>1795991</v>
      </c>
    </row>
    <row r="38" spans="1:4" ht="15" customHeight="1" x14ac:dyDescent="0.3">
      <c r="A38" s="36" t="s">
        <v>100</v>
      </c>
      <c r="B38" s="48">
        <v>0.1</v>
      </c>
    </row>
    <row r="39" spans="1:4" ht="15" customHeight="1" x14ac:dyDescent="0.3">
      <c r="A39" s="36" t="s">
        <v>101</v>
      </c>
      <c r="B39" s="49">
        <v>15</v>
      </c>
    </row>
    <row r="40" spans="1:4" ht="15" customHeight="1" x14ac:dyDescent="0.3">
      <c r="A40" s="36" t="s">
        <v>58</v>
      </c>
      <c r="B40" s="47">
        <f>B35*B38*(B39/12)</f>
        <v>286998.875</v>
      </c>
    </row>
    <row r="42" spans="1:4" ht="15" customHeight="1" x14ac:dyDescent="0.3">
      <c r="A42" s="35" t="s">
        <v>59</v>
      </c>
      <c r="B42" s="35"/>
      <c r="C42" s="35"/>
      <c r="D42" s="35"/>
    </row>
    <row r="43" spans="1:4" ht="15" customHeight="1" x14ac:dyDescent="0.3">
      <c r="A43" s="50"/>
      <c r="B43" s="50" t="s">
        <v>60</v>
      </c>
      <c r="C43" s="50" t="s">
        <v>61</v>
      </c>
      <c r="D43" s="50" t="s">
        <v>62</v>
      </c>
    </row>
    <row r="44" spans="1:4" ht="15" customHeight="1" x14ac:dyDescent="0.3">
      <c r="A44" s="36" t="s">
        <v>102</v>
      </c>
      <c r="B44" s="40">
        <v>799</v>
      </c>
      <c r="C44" s="40">
        <v>940</v>
      </c>
      <c r="D44" s="40">
        <v>1034</v>
      </c>
    </row>
    <row r="45" spans="1:4" ht="15" customHeight="1" x14ac:dyDescent="0.3">
      <c r="A45" s="36" t="s">
        <v>64</v>
      </c>
      <c r="B45" s="47">
        <f>B4*B44</f>
        <v>3355800</v>
      </c>
      <c r="C45" s="47">
        <f>B4*C44</f>
        <v>3948000</v>
      </c>
      <c r="D45" s="47">
        <f>B4*D44</f>
        <v>4342800</v>
      </c>
    </row>
    <row r="46" spans="1:4" ht="15" customHeight="1" x14ac:dyDescent="0.3">
      <c r="A46" s="36" t="s">
        <v>65</v>
      </c>
      <c r="B46" s="47">
        <f>B45*0.05</f>
        <v>167790</v>
      </c>
      <c r="C46" s="47">
        <f>C45*0.05</f>
        <v>197400</v>
      </c>
      <c r="D46" s="47">
        <f>D45*0.05</f>
        <v>217140</v>
      </c>
    </row>
    <row r="47" spans="1:4" ht="15" customHeight="1" x14ac:dyDescent="0.3">
      <c r="A47" s="36" t="s">
        <v>66</v>
      </c>
      <c r="B47" s="40">
        <v>2500</v>
      </c>
      <c r="C47" s="40">
        <v>2500</v>
      </c>
      <c r="D47" s="40">
        <v>2500</v>
      </c>
    </row>
    <row r="48" spans="1:4" ht="15" customHeight="1" x14ac:dyDescent="0.3">
      <c r="A48" s="36" t="s">
        <v>103</v>
      </c>
      <c r="B48" s="40">
        <v>3500</v>
      </c>
      <c r="C48" s="40">
        <v>3500</v>
      </c>
      <c r="D48" s="40">
        <v>3500</v>
      </c>
    </row>
    <row r="49" spans="1:4" ht="15" customHeight="1" x14ac:dyDescent="0.3">
      <c r="A49" s="43" t="s">
        <v>68</v>
      </c>
      <c r="B49" s="44">
        <f>B46+B47+B48+B40</f>
        <v>460788.875</v>
      </c>
      <c r="C49" s="44">
        <f>C46+C47+C48+B40</f>
        <v>490398.875</v>
      </c>
      <c r="D49" s="44">
        <f>D46+D47+D48+B40</f>
        <v>510138.875</v>
      </c>
    </row>
    <row r="50" spans="1:4" ht="15" customHeight="1" x14ac:dyDescent="0.3">
      <c r="A50" s="36" t="s">
        <v>12</v>
      </c>
      <c r="B50" s="47">
        <f>B45-B49</f>
        <v>2895011.125</v>
      </c>
      <c r="C50" s="47">
        <f>C45-C49</f>
        <v>3457601.125</v>
      </c>
      <c r="D50" s="47">
        <f>D45-D49</f>
        <v>3832661.125</v>
      </c>
    </row>
    <row r="52" spans="1:4" ht="15" customHeight="1" x14ac:dyDescent="0.3">
      <c r="A52" s="35" t="s">
        <v>69</v>
      </c>
      <c r="B52" s="35"/>
      <c r="C52" s="35"/>
      <c r="D52" s="35"/>
    </row>
    <row r="53" spans="1:4" ht="15" customHeight="1" x14ac:dyDescent="0.3">
      <c r="A53" s="36" t="s">
        <v>12</v>
      </c>
      <c r="B53" s="47">
        <f>B50</f>
        <v>2895011.125</v>
      </c>
      <c r="C53" s="47">
        <f>C50</f>
        <v>3457601.125</v>
      </c>
      <c r="D53" s="47">
        <f>D50</f>
        <v>3832661.125</v>
      </c>
    </row>
    <row r="54" spans="1:4" ht="15" customHeight="1" x14ac:dyDescent="0.3">
      <c r="A54" s="43" t="s">
        <v>7</v>
      </c>
      <c r="B54" s="44">
        <f>B32</f>
        <v>2295991</v>
      </c>
      <c r="C54" s="44">
        <f>B32</f>
        <v>2295991</v>
      </c>
      <c r="D54" s="44">
        <f>B32</f>
        <v>2295991</v>
      </c>
    </row>
    <row r="55" spans="1:4" ht="15" customHeight="1" x14ac:dyDescent="0.3">
      <c r="A55" s="51" t="s">
        <v>13</v>
      </c>
      <c r="B55" s="52">
        <f>B53-B54</f>
        <v>599020.125</v>
      </c>
      <c r="C55" s="52">
        <f>C53-C54</f>
        <v>1161610.125</v>
      </c>
      <c r="D55" s="52">
        <f>D53-D54</f>
        <v>1536670.125</v>
      </c>
    </row>
    <row r="56" spans="1:4" ht="15" customHeight="1" x14ac:dyDescent="0.3">
      <c r="A56" s="36" t="s">
        <v>9</v>
      </c>
      <c r="B56" s="47">
        <f>B36</f>
        <v>500000</v>
      </c>
      <c r="C56" s="47">
        <f>B36</f>
        <v>500000</v>
      </c>
      <c r="D56" s="47">
        <f>B36</f>
        <v>500000</v>
      </c>
    </row>
    <row r="57" spans="1:4" ht="15" customHeight="1" x14ac:dyDescent="0.3">
      <c r="A57" s="53" t="s">
        <v>15</v>
      </c>
      <c r="B57" s="54">
        <f>B56*0.4</f>
        <v>200000</v>
      </c>
      <c r="C57" s="54">
        <f>C56*0.4</f>
        <v>200000</v>
      </c>
      <c r="D57" s="54">
        <f>D56*0.4</f>
        <v>200000</v>
      </c>
    </row>
    <row r="58" spans="1:4" ht="15" customHeight="1" x14ac:dyDescent="0.3">
      <c r="A58" s="43" t="s">
        <v>71</v>
      </c>
      <c r="B58" s="44">
        <f>B56+B57</f>
        <v>700000</v>
      </c>
      <c r="C58" s="44">
        <f>C56+C57</f>
        <v>700000</v>
      </c>
      <c r="D58" s="44">
        <f>D56+D57</f>
        <v>700000</v>
      </c>
    </row>
    <row r="59" spans="1:4" ht="15" customHeight="1" x14ac:dyDescent="0.3">
      <c r="A59" s="36" t="s">
        <v>72</v>
      </c>
      <c r="B59" s="47">
        <f>B55-B57</f>
        <v>399020.125</v>
      </c>
      <c r="C59" s="47">
        <f>C55-C57</f>
        <v>961610.125</v>
      </c>
      <c r="D59" s="47">
        <f>D55-D57</f>
        <v>1336670.125</v>
      </c>
    </row>
    <row r="60" spans="1:4" ht="15" customHeight="1" x14ac:dyDescent="0.3">
      <c r="A60" s="36" t="s">
        <v>104</v>
      </c>
      <c r="B60" s="55">
        <f>B55/B54</f>
        <v>0.2608982896709961</v>
      </c>
      <c r="C60" s="55">
        <f>C55/C54</f>
        <v>0.50592973796500074</v>
      </c>
      <c r="D60" s="55">
        <f>D55/D54</f>
        <v>0.66928403682767046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0"/>
  <sheetViews>
    <sheetView zoomScaleNormal="100" workbookViewId="0"/>
  </sheetViews>
  <sheetFormatPr defaultColWidth="8.6640625" defaultRowHeight="14.4" x14ac:dyDescent="0.3"/>
  <cols>
    <col min="1" max="1" width="28" customWidth="1"/>
    <col min="2" max="2" width="20" customWidth="1"/>
    <col min="3" max="4" width="18" customWidth="1"/>
  </cols>
  <sheetData>
    <row r="1" spans="1:4" ht="15" customHeight="1" x14ac:dyDescent="0.3">
      <c r="A1" s="35" t="s">
        <v>29</v>
      </c>
      <c r="B1" s="35"/>
      <c r="C1" s="16"/>
      <c r="D1" s="16"/>
    </row>
    <row r="2" spans="1:4" ht="15" customHeight="1" x14ac:dyDescent="0.3">
      <c r="A2" s="36" t="s">
        <v>0</v>
      </c>
      <c r="B2" s="37" t="s">
        <v>24</v>
      </c>
    </row>
    <row r="3" spans="1:4" ht="15" customHeight="1" x14ac:dyDescent="0.3">
      <c r="A3" s="36" t="s">
        <v>1</v>
      </c>
      <c r="B3" s="37" t="s">
        <v>23</v>
      </c>
    </row>
    <row r="4" spans="1:4" ht="15" customHeight="1" x14ac:dyDescent="0.3">
      <c r="A4" s="36" t="s">
        <v>3</v>
      </c>
      <c r="B4" s="38">
        <v>5800</v>
      </c>
    </row>
    <row r="5" spans="1:4" ht="15" customHeight="1" x14ac:dyDescent="0.3">
      <c r="A5" s="36" t="s">
        <v>2</v>
      </c>
      <c r="B5" s="39">
        <v>1</v>
      </c>
    </row>
    <row r="6" spans="1:4" ht="15" customHeight="1" x14ac:dyDescent="0.3">
      <c r="A6" s="36" t="s">
        <v>77</v>
      </c>
      <c r="B6" s="37" t="s">
        <v>105</v>
      </c>
    </row>
    <row r="7" spans="1:4" ht="15" customHeight="1" x14ac:dyDescent="0.3">
      <c r="A7" s="36" t="s">
        <v>79</v>
      </c>
      <c r="B7" s="37" t="s">
        <v>106</v>
      </c>
    </row>
    <row r="8" spans="1:4" ht="15" customHeight="1" x14ac:dyDescent="0.3">
      <c r="A8" s="36" t="s">
        <v>34</v>
      </c>
      <c r="B8" s="39">
        <v>2</v>
      </c>
    </row>
    <row r="9" spans="1:4" ht="15" customHeight="1" x14ac:dyDescent="0.3">
      <c r="A9" s="36" t="s">
        <v>81</v>
      </c>
      <c r="B9" s="37" t="s">
        <v>82</v>
      </c>
    </row>
    <row r="11" spans="1:4" ht="15" customHeight="1" x14ac:dyDescent="0.3">
      <c r="A11" s="35" t="s">
        <v>38</v>
      </c>
      <c r="B11" s="35" t="s">
        <v>83</v>
      </c>
      <c r="C11" s="35" t="s">
        <v>84</v>
      </c>
      <c r="D11" s="16"/>
    </row>
    <row r="12" spans="1:4" ht="15" customHeight="1" x14ac:dyDescent="0.3">
      <c r="A12" s="36" t="s">
        <v>85</v>
      </c>
      <c r="B12" s="40">
        <v>1400000</v>
      </c>
    </row>
    <row r="13" spans="1:4" ht="15" customHeight="1" x14ac:dyDescent="0.3">
      <c r="A13" s="36" t="s">
        <v>5</v>
      </c>
    </row>
    <row r="14" spans="1:4" ht="15" customHeight="1" x14ac:dyDescent="0.3">
      <c r="A14" s="41" t="s">
        <v>86</v>
      </c>
      <c r="C14" s="42">
        <v>7500</v>
      </c>
    </row>
    <row r="15" spans="1:4" ht="15" customHeight="1" x14ac:dyDescent="0.3">
      <c r="A15" s="41" t="s">
        <v>87</v>
      </c>
      <c r="C15" s="42">
        <v>3000</v>
      </c>
    </row>
    <row r="16" spans="1:4" ht="15" customHeight="1" x14ac:dyDescent="0.3">
      <c r="A16" s="41" t="s">
        <v>88</v>
      </c>
      <c r="C16" s="42">
        <v>4000</v>
      </c>
    </row>
    <row r="17" spans="1:3" ht="15" customHeight="1" x14ac:dyDescent="0.3">
      <c r="A17" s="41" t="s">
        <v>89</v>
      </c>
      <c r="C17" s="42">
        <v>30000</v>
      </c>
    </row>
    <row r="18" spans="1:3" ht="15" customHeight="1" x14ac:dyDescent="0.3">
      <c r="A18" s="41" t="s">
        <v>90</v>
      </c>
      <c r="C18" s="42">
        <v>16000</v>
      </c>
    </row>
    <row r="19" spans="1:3" ht="15" customHeight="1" x14ac:dyDescent="0.3">
      <c r="A19" s="41" t="s">
        <v>91</v>
      </c>
      <c r="C19" s="42">
        <v>11000</v>
      </c>
    </row>
    <row r="20" spans="1:3" ht="15" customHeight="1" x14ac:dyDescent="0.3">
      <c r="A20" s="41" t="s">
        <v>92</v>
      </c>
      <c r="C20" s="42">
        <v>5500</v>
      </c>
    </row>
    <row r="21" spans="1:3" ht="15" customHeight="1" x14ac:dyDescent="0.3">
      <c r="A21" s="41" t="s">
        <v>93</v>
      </c>
      <c r="C21" s="42">
        <v>5000</v>
      </c>
    </row>
    <row r="22" spans="1:3" ht="15" customHeight="1" x14ac:dyDescent="0.3">
      <c r="A22" s="43" t="s">
        <v>48</v>
      </c>
      <c r="C22" s="44">
        <f>SUM(C14:C21)</f>
        <v>82000</v>
      </c>
    </row>
    <row r="24" spans="1:3" ht="15" customHeight="1" x14ac:dyDescent="0.3">
      <c r="A24" s="36" t="s">
        <v>6</v>
      </c>
    </row>
    <row r="25" spans="1:3" ht="15" customHeight="1" x14ac:dyDescent="0.3">
      <c r="A25" s="41" t="s">
        <v>94</v>
      </c>
      <c r="C25" s="42">
        <v>64820</v>
      </c>
    </row>
    <row r="26" spans="1:3" ht="15" customHeight="1" x14ac:dyDescent="0.3">
      <c r="A26" s="41" t="s">
        <v>95</v>
      </c>
      <c r="C26" s="42">
        <v>129640</v>
      </c>
    </row>
    <row r="27" spans="1:3" ht="15" customHeight="1" x14ac:dyDescent="0.3">
      <c r="A27" s="41" t="s">
        <v>96</v>
      </c>
      <c r="C27" s="42">
        <v>77784</v>
      </c>
    </row>
    <row r="28" spans="1:3" ht="15" customHeight="1" x14ac:dyDescent="0.3">
      <c r="A28" s="41" t="s">
        <v>97</v>
      </c>
      <c r="C28" s="42">
        <v>2281664</v>
      </c>
    </row>
    <row r="29" spans="1:3" ht="15" customHeight="1" x14ac:dyDescent="0.3">
      <c r="A29" s="41" t="s">
        <v>98</v>
      </c>
      <c r="C29" s="42">
        <v>38892</v>
      </c>
    </row>
    <row r="30" spans="1:3" ht="15" customHeight="1" x14ac:dyDescent="0.3">
      <c r="A30" s="43" t="s">
        <v>53</v>
      </c>
      <c r="C30" s="44">
        <f>SUM(C25:C29)</f>
        <v>2592800</v>
      </c>
    </row>
    <row r="32" spans="1:3" ht="15" customHeight="1" x14ac:dyDescent="0.3">
      <c r="A32" s="45" t="s">
        <v>99</v>
      </c>
      <c r="B32" s="46">
        <f>B12+C22+C30</f>
        <v>4074800</v>
      </c>
    </row>
    <row r="34" spans="1:4" ht="15" customHeight="1" x14ac:dyDescent="0.3">
      <c r="A34" s="35" t="s">
        <v>55</v>
      </c>
      <c r="B34" s="35"/>
      <c r="C34" s="16"/>
      <c r="D34" s="16"/>
    </row>
    <row r="35" spans="1:4" ht="15" customHeight="1" x14ac:dyDescent="0.3">
      <c r="A35" s="43" t="s">
        <v>7</v>
      </c>
      <c r="B35" s="44">
        <f>B32</f>
        <v>4074800</v>
      </c>
    </row>
    <row r="36" spans="1:4" ht="15" customHeight="1" x14ac:dyDescent="0.3">
      <c r="A36" s="36" t="s">
        <v>9</v>
      </c>
      <c r="B36" s="40">
        <v>500000</v>
      </c>
    </row>
    <row r="37" spans="1:4" ht="15" customHeight="1" x14ac:dyDescent="0.3">
      <c r="A37" s="36" t="s">
        <v>8</v>
      </c>
      <c r="B37" s="47">
        <f>B35-B36</f>
        <v>3574800</v>
      </c>
    </row>
    <row r="38" spans="1:4" ht="15" customHeight="1" x14ac:dyDescent="0.3">
      <c r="A38" s="36" t="s">
        <v>100</v>
      </c>
      <c r="B38" s="48">
        <v>0.1</v>
      </c>
    </row>
    <row r="39" spans="1:4" ht="15" customHeight="1" x14ac:dyDescent="0.3">
      <c r="A39" s="36" t="s">
        <v>101</v>
      </c>
      <c r="B39" s="49">
        <v>15</v>
      </c>
    </row>
    <row r="40" spans="1:4" ht="15" customHeight="1" x14ac:dyDescent="0.3">
      <c r="A40" s="36" t="s">
        <v>58</v>
      </c>
      <c r="B40" s="47">
        <f>B35*B38*(B39/12)</f>
        <v>509350</v>
      </c>
    </row>
    <row r="42" spans="1:4" ht="15" customHeight="1" x14ac:dyDescent="0.3">
      <c r="A42" s="35" t="s">
        <v>59</v>
      </c>
      <c r="B42" s="35"/>
      <c r="C42" s="35"/>
      <c r="D42" s="35"/>
    </row>
    <row r="43" spans="1:4" ht="15" customHeight="1" x14ac:dyDescent="0.3">
      <c r="A43" s="50"/>
      <c r="B43" s="50" t="s">
        <v>60</v>
      </c>
      <c r="C43" s="50" t="s">
        <v>61</v>
      </c>
      <c r="D43" s="50" t="s">
        <v>62</v>
      </c>
    </row>
    <row r="44" spans="1:4" ht="15" customHeight="1" x14ac:dyDescent="0.3">
      <c r="A44" s="36" t="s">
        <v>102</v>
      </c>
      <c r="B44" s="40">
        <v>879</v>
      </c>
      <c r="C44" s="40">
        <v>1034</v>
      </c>
      <c r="D44" s="40">
        <v>1137</v>
      </c>
    </row>
    <row r="45" spans="1:4" ht="15" customHeight="1" x14ac:dyDescent="0.3">
      <c r="A45" s="36" t="s">
        <v>64</v>
      </c>
      <c r="B45" s="47">
        <f>B4*B44</f>
        <v>5098200</v>
      </c>
      <c r="C45" s="47">
        <f>B4*C44</f>
        <v>5997200</v>
      </c>
      <c r="D45" s="47">
        <f>B4*D44</f>
        <v>6594600</v>
      </c>
    </row>
    <row r="46" spans="1:4" ht="15" customHeight="1" x14ac:dyDescent="0.3">
      <c r="A46" s="36" t="s">
        <v>65</v>
      </c>
      <c r="B46" s="47">
        <f>B45*0.05</f>
        <v>254910</v>
      </c>
      <c r="C46" s="47">
        <f>C45*0.05</f>
        <v>299860</v>
      </c>
      <c r="D46" s="47">
        <f>D45*0.05</f>
        <v>329730</v>
      </c>
    </row>
    <row r="47" spans="1:4" ht="15" customHeight="1" x14ac:dyDescent="0.3">
      <c r="A47" s="36" t="s">
        <v>66</v>
      </c>
      <c r="B47" s="40">
        <v>2500</v>
      </c>
      <c r="C47" s="40">
        <v>2500</v>
      </c>
      <c r="D47" s="40">
        <v>2500</v>
      </c>
    </row>
    <row r="48" spans="1:4" ht="15" customHeight="1" x14ac:dyDescent="0.3">
      <c r="A48" s="36" t="s">
        <v>103</v>
      </c>
      <c r="B48" s="40">
        <v>3500</v>
      </c>
      <c r="C48" s="40">
        <v>3500</v>
      </c>
      <c r="D48" s="40">
        <v>3500</v>
      </c>
    </row>
    <row r="49" spans="1:4" ht="15" customHeight="1" x14ac:dyDescent="0.3">
      <c r="A49" s="43" t="s">
        <v>68</v>
      </c>
      <c r="B49" s="44">
        <f>B46+B47+B48+B40</f>
        <v>770260</v>
      </c>
      <c r="C49" s="44">
        <f>C46+C47+C48+B40</f>
        <v>815210</v>
      </c>
      <c r="D49" s="44">
        <f>D46+D47+D48+B40</f>
        <v>845080</v>
      </c>
    </row>
    <row r="50" spans="1:4" ht="15" customHeight="1" x14ac:dyDescent="0.3">
      <c r="A50" s="36" t="s">
        <v>12</v>
      </c>
      <c r="B50" s="47">
        <f>B45-B49</f>
        <v>4327940</v>
      </c>
      <c r="C50" s="47">
        <f>C45-C49</f>
        <v>5181990</v>
      </c>
      <c r="D50" s="47">
        <f>D45-D49</f>
        <v>5749520</v>
      </c>
    </row>
    <row r="52" spans="1:4" ht="15" customHeight="1" x14ac:dyDescent="0.3">
      <c r="A52" s="35" t="s">
        <v>69</v>
      </c>
      <c r="B52" s="35"/>
      <c r="C52" s="35"/>
      <c r="D52" s="35"/>
    </row>
    <row r="53" spans="1:4" ht="15" customHeight="1" x14ac:dyDescent="0.3">
      <c r="A53" s="36" t="s">
        <v>12</v>
      </c>
      <c r="B53" s="47">
        <f>B50</f>
        <v>4327940</v>
      </c>
      <c r="C53" s="47">
        <f>C50</f>
        <v>5181990</v>
      </c>
      <c r="D53" s="47">
        <f>D50</f>
        <v>5749520</v>
      </c>
    </row>
    <row r="54" spans="1:4" ht="15" customHeight="1" x14ac:dyDescent="0.3">
      <c r="A54" s="43" t="s">
        <v>7</v>
      </c>
      <c r="B54" s="44">
        <f>B32</f>
        <v>4074800</v>
      </c>
      <c r="C54" s="44">
        <f>B32</f>
        <v>4074800</v>
      </c>
      <c r="D54" s="44">
        <f>B32</f>
        <v>4074800</v>
      </c>
    </row>
    <row r="55" spans="1:4" ht="15" customHeight="1" x14ac:dyDescent="0.3">
      <c r="A55" s="51" t="s">
        <v>13</v>
      </c>
      <c r="B55" s="52">
        <f>B53-B54</f>
        <v>253140</v>
      </c>
      <c r="C55" s="52">
        <f>C53-C54</f>
        <v>1107190</v>
      </c>
      <c r="D55" s="52">
        <f>D53-D54</f>
        <v>1674720</v>
      </c>
    </row>
    <row r="56" spans="1:4" ht="15" customHeight="1" x14ac:dyDescent="0.3">
      <c r="A56" s="36" t="s">
        <v>9</v>
      </c>
      <c r="B56" s="47">
        <f>B36</f>
        <v>500000</v>
      </c>
      <c r="C56" s="47">
        <f>B36</f>
        <v>500000</v>
      </c>
      <c r="D56" s="47">
        <f>B36</f>
        <v>500000</v>
      </c>
    </row>
    <row r="57" spans="1:4" ht="15" customHeight="1" x14ac:dyDescent="0.3">
      <c r="A57" s="53" t="s">
        <v>15</v>
      </c>
      <c r="B57" s="54">
        <f>B56*0.4</f>
        <v>200000</v>
      </c>
      <c r="C57" s="54">
        <f>C56*0.4</f>
        <v>200000</v>
      </c>
      <c r="D57" s="54">
        <f>D56*0.4</f>
        <v>200000</v>
      </c>
    </row>
    <row r="58" spans="1:4" ht="15" customHeight="1" x14ac:dyDescent="0.3">
      <c r="A58" s="43" t="s">
        <v>71</v>
      </c>
      <c r="B58" s="44">
        <f>B56+B57</f>
        <v>700000</v>
      </c>
      <c r="C58" s="44">
        <f>C56+C57</f>
        <v>700000</v>
      </c>
      <c r="D58" s="44">
        <f>D56+D57</f>
        <v>700000</v>
      </c>
    </row>
    <row r="59" spans="1:4" ht="15" customHeight="1" x14ac:dyDescent="0.3">
      <c r="A59" s="36" t="s">
        <v>72</v>
      </c>
      <c r="B59" s="47">
        <f>B55-B57</f>
        <v>53140</v>
      </c>
      <c r="C59" s="47">
        <f>C55-C57</f>
        <v>907190</v>
      </c>
      <c r="D59" s="47">
        <f>D55-D57</f>
        <v>1474720</v>
      </c>
    </row>
    <row r="60" spans="1:4" ht="15" customHeight="1" x14ac:dyDescent="0.3">
      <c r="A60" s="36" t="s">
        <v>104</v>
      </c>
      <c r="B60" s="55">
        <f>B55/B54</f>
        <v>6.2123294394816925E-2</v>
      </c>
      <c r="C60" s="55">
        <f>C55/C54</f>
        <v>0.27171640325905566</v>
      </c>
      <c r="D60" s="55">
        <f>D55/D54</f>
        <v>0.41099440463335624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0"/>
  <sheetViews>
    <sheetView zoomScaleNormal="100" workbookViewId="0"/>
  </sheetViews>
  <sheetFormatPr defaultColWidth="8.6640625" defaultRowHeight="14.4" x14ac:dyDescent="0.3"/>
  <cols>
    <col min="1" max="1" width="28" customWidth="1"/>
    <col min="2" max="2" width="20" customWidth="1"/>
    <col min="3" max="4" width="18" customWidth="1"/>
  </cols>
  <sheetData>
    <row r="1" spans="1:4" ht="15" customHeight="1" x14ac:dyDescent="0.3">
      <c r="A1" s="35" t="s">
        <v>29</v>
      </c>
      <c r="B1" s="35"/>
      <c r="C1" s="16"/>
      <c r="D1" s="16"/>
    </row>
    <row r="2" spans="1:4" ht="15" customHeight="1" x14ac:dyDescent="0.3">
      <c r="A2" s="36" t="s">
        <v>0</v>
      </c>
      <c r="B2" s="37" t="s">
        <v>25</v>
      </c>
    </row>
    <row r="3" spans="1:4" ht="15" customHeight="1" x14ac:dyDescent="0.3">
      <c r="A3" s="36" t="s">
        <v>1</v>
      </c>
      <c r="B3" s="37" t="s">
        <v>26</v>
      </c>
    </row>
    <row r="4" spans="1:4" ht="15" customHeight="1" x14ac:dyDescent="0.3">
      <c r="A4" s="36" t="s">
        <v>3</v>
      </c>
      <c r="B4" s="38">
        <v>3800</v>
      </c>
    </row>
    <row r="5" spans="1:4" ht="15" customHeight="1" x14ac:dyDescent="0.3">
      <c r="A5" s="36" t="s">
        <v>2</v>
      </c>
      <c r="B5" s="39">
        <v>1</v>
      </c>
    </row>
    <row r="6" spans="1:4" ht="15" customHeight="1" x14ac:dyDescent="0.3">
      <c r="A6" s="36" t="s">
        <v>77</v>
      </c>
      <c r="B6" s="37" t="s">
        <v>78</v>
      </c>
    </row>
    <row r="7" spans="1:4" ht="15" customHeight="1" x14ac:dyDescent="0.3">
      <c r="A7" s="36" t="s">
        <v>79</v>
      </c>
      <c r="B7" s="37" t="s">
        <v>107</v>
      </c>
    </row>
    <row r="8" spans="1:4" ht="15" customHeight="1" x14ac:dyDescent="0.3">
      <c r="A8" s="36" t="s">
        <v>34</v>
      </c>
      <c r="B8" s="39">
        <v>2</v>
      </c>
    </row>
    <row r="9" spans="1:4" ht="15" customHeight="1" x14ac:dyDescent="0.3">
      <c r="A9" s="36" t="s">
        <v>81</v>
      </c>
      <c r="B9" s="37" t="s">
        <v>108</v>
      </c>
    </row>
    <row r="11" spans="1:4" ht="15" customHeight="1" x14ac:dyDescent="0.3">
      <c r="A11" s="35" t="s">
        <v>38</v>
      </c>
      <c r="B11" s="35" t="s">
        <v>83</v>
      </c>
      <c r="C11" s="35" t="s">
        <v>84</v>
      </c>
      <c r="D11" s="16"/>
    </row>
    <row r="12" spans="1:4" ht="15" customHeight="1" x14ac:dyDescent="0.3">
      <c r="A12" s="36" t="s">
        <v>85</v>
      </c>
      <c r="B12" s="40">
        <v>420000</v>
      </c>
    </row>
    <row r="13" spans="1:4" ht="15" customHeight="1" x14ac:dyDescent="0.3">
      <c r="A13" s="36" t="s">
        <v>5</v>
      </c>
    </row>
    <row r="14" spans="1:4" ht="15" customHeight="1" x14ac:dyDescent="0.3">
      <c r="A14" s="41" t="s">
        <v>86</v>
      </c>
      <c r="C14" s="42">
        <v>4000</v>
      </c>
    </row>
    <row r="15" spans="1:4" ht="15" customHeight="1" x14ac:dyDescent="0.3">
      <c r="A15" s="41" t="s">
        <v>87</v>
      </c>
      <c r="C15" s="42">
        <v>2500</v>
      </c>
    </row>
    <row r="16" spans="1:4" ht="15" customHeight="1" x14ac:dyDescent="0.3">
      <c r="A16" s="41" t="s">
        <v>88</v>
      </c>
      <c r="C16" s="42">
        <v>2500</v>
      </c>
    </row>
    <row r="17" spans="1:3" ht="15" customHeight="1" x14ac:dyDescent="0.3">
      <c r="A17" s="41" t="s">
        <v>89</v>
      </c>
      <c r="C17" s="42">
        <v>17500</v>
      </c>
    </row>
    <row r="18" spans="1:3" ht="15" customHeight="1" x14ac:dyDescent="0.3">
      <c r="A18" s="41" t="s">
        <v>90</v>
      </c>
      <c r="C18" s="42">
        <v>10000</v>
      </c>
    </row>
    <row r="19" spans="1:3" ht="15" customHeight="1" x14ac:dyDescent="0.3">
      <c r="A19" s="41" t="s">
        <v>91</v>
      </c>
      <c r="C19" s="42">
        <v>6000</v>
      </c>
    </row>
    <row r="20" spans="1:3" ht="15" customHeight="1" x14ac:dyDescent="0.3">
      <c r="A20" s="41" t="s">
        <v>92</v>
      </c>
      <c r="C20" s="42">
        <v>4000</v>
      </c>
    </row>
    <row r="21" spans="1:3" ht="15" customHeight="1" x14ac:dyDescent="0.3">
      <c r="A21" s="41" t="s">
        <v>93</v>
      </c>
      <c r="C21" s="42">
        <v>3500</v>
      </c>
    </row>
    <row r="22" spans="1:3" ht="15" customHeight="1" x14ac:dyDescent="0.3">
      <c r="A22" s="43" t="s">
        <v>48</v>
      </c>
      <c r="C22" s="44">
        <f>SUM(C14:C21)</f>
        <v>50000</v>
      </c>
    </row>
    <row r="24" spans="1:3" ht="15" customHeight="1" x14ac:dyDescent="0.3">
      <c r="A24" s="36" t="s">
        <v>6</v>
      </c>
    </row>
    <row r="25" spans="1:3" ht="15" customHeight="1" x14ac:dyDescent="0.3">
      <c r="A25" s="41" t="s">
        <v>94</v>
      </c>
      <c r="C25" s="42">
        <v>23250</v>
      </c>
    </row>
    <row r="26" spans="1:3" ht="15" customHeight="1" x14ac:dyDescent="0.3">
      <c r="A26" s="41" t="s">
        <v>95</v>
      </c>
      <c r="C26" s="42">
        <v>46500</v>
      </c>
    </row>
    <row r="27" spans="1:3" ht="15" customHeight="1" x14ac:dyDescent="0.3">
      <c r="A27" s="41" t="s">
        <v>96</v>
      </c>
      <c r="C27" s="42">
        <v>27900</v>
      </c>
    </row>
    <row r="28" spans="1:3" ht="15" customHeight="1" x14ac:dyDescent="0.3">
      <c r="A28" s="41" t="s">
        <v>97</v>
      </c>
      <c r="C28" s="42">
        <v>818400</v>
      </c>
    </row>
    <row r="29" spans="1:3" ht="15" customHeight="1" x14ac:dyDescent="0.3">
      <c r="A29" s="41" t="s">
        <v>98</v>
      </c>
      <c r="C29" s="42">
        <v>13950</v>
      </c>
    </row>
    <row r="30" spans="1:3" ht="15" customHeight="1" x14ac:dyDescent="0.3">
      <c r="A30" s="43" t="s">
        <v>53</v>
      </c>
      <c r="C30" s="44">
        <f>SUM(C25:C29)</f>
        <v>930000</v>
      </c>
    </row>
    <row r="32" spans="1:3" ht="15" customHeight="1" x14ac:dyDescent="0.3">
      <c r="A32" s="45" t="s">
        <v>99</v>
      </c>
      <c r="B32" s="46">
        <f>B12+C22+C30</f>
        <v>1400000</v>
      </c>
    </row>
    <row r="34" spans="1:4" ht="15" customHeight="1" x14ac:dyDescent="0.3">
      <c r="A34" s="35" t="s">
        <v>55</v>
      </c>
      <c r="B34" s="35"/>
      <c r="C34" s="16"/>
      <c r="D34" s="16"/>
    </row>
    <row r="35" spans="1:4" ht="15" customHeight="1" x14ac:dyDescent="0.3">
      <c r="A35" s="43" t="s">
        <v>7</v>
      </c>
      <c r="B35" s="44">
        <f>B32</f>
        <v>1400000</v>
      </c>
    </row>
    <row r="36" spans="1:4" ht="15" customHeight="1" x14ac:dyDescent="0.3">
      <c r="A36" s="36" t="s">
        <v>9</v>
      </c>
      <c r="B36" s="40">
        <v>500000</v>
      </c>
    </row>
    <row r="37" spans="1:4" ht="15" customHeight="1" x14ac:dyDescent="0.3">
      <c r="A37" s="36" t="s">
        <v>8</v>
      </c>
      <c r="B37" s="47">
        <f>B35-B36</f>
        <v>900000</v>
      </c>
    </row>
    <row r="38" spans="1:4" ht="15" customHeight="1" x14ac:dyDescent="0.3">
      <c r="A38" s="36" t="s">
        <v>100</v>
      </c>
      <c r="B38" s="48">
        <v>0.1</v>
      </c>
    </row>
    <row r="39" spans="1:4" ht="15" customHeight="1" x14ac:dyDescent="0.3">
      <c r="A39" s="36" t="s">
        <v>101</v>
      </c>
      <c r="B39" s="49">
        <v>15</v>
      </c>
    </row>
    <row r="40" spans="1:4" ht="15" customHeight="1" x14ac:dyDescent="0.3">
      <c r="A40" s="36" t="s">
        <v>58</v>
      </c>
      <c r="B40" s="47">
        <f>B35*B38*(B39/12)</f>
        <v>175000</v>
      </c>
    </row>
    <row r="42" spans="1:4" ht="15" customHeight="1" x14ac:dyDescent="0.3">
      <c r="A42" s="35" t="s">
        <v>59</v>
      </c>
      <c r="B42" s="35"/>
      <c r="C42" s="35"/>
      <c r="D42" s="35"/>
    </row>
    <row r="43" spans="1:4" ht="15" customHeight="1" x14ac:dyDescent="0.3">
      <c r="A43" s="50"/>
      <c r="B43" s="50" t="s">
        <v>60</v>
      </c>
      <c r="C43" s="50" t="s">
        <v>61</v>
      </c>
      <c r="D43" s="50" t="s">
        <v>62</v>
      </c>
    </row>
    <row r="44" spans="1:4" ht="15" customHeight="1" x14ac:dyDescent="0.3">
      <c r="A44" s="36" t="s">
        <v>102</v>
      </c>
      <c r="B44" s="40">
        <v>480</v>
      </c>
      <c r="C44" s="40">
        <v>565</v>
      </c>
      <c r="D44" s="40">
        <v>622</v>
      </c>
    </row>
    <row r="45" spans="1:4" ht="15" customHeight="1" x14ac:dyDescent="0.3">
      <c r="A45" s="36" t="s">
        <v>64</v>
      </c>
      <c r="B45" s="47">
        <f>B4*B44</f>
        <v>1824000</v>
      </c>
      <c r="C45" s="47">
        <f>B4*C44</f>
        <v>2147000</v>
      </c>
      <c r="D45" s="47">
        <f>B4*D44</f>
        <v>2363600</v>
      </c>
    </row>
    <row r="46" spans="1:4" ht="15" customHeight="1" x14ac:dyDescent="0.3">
      <c r="A46" s="36" t="s">
        <v>65</v>
      </c>
      <c r="B46" s="47">
        <f>B45*0.05</f>
        <v>91200</v>
      </c>
      <c r="C46" s="47">
        <f>C45*0.05</f>
        <v>107350</v>
      </c>
      <c r="D46" s="47">
        <f>D45*0.05</f>
        <v>118180</v>
      </c>
    </row>
    <row r="47" spans="1:4" ht="15" customHeight="1" x14ac:dyDescent="0.3">
      <c r="A47" s="36" t="s">
        <v>66</v>
      </c>
      <c r="B47" s="40">
        <v>2500</v>
      </c>
      <c r="C47" s="40">
        <v>2500</v>
      </c>
      <c r="D47" s="40">
        <v>2500</v>
      </c>
    </row>
    <row r="48" spans="1:4" ht="15" customHeight="1" x14ac:dyDescent="0.3">
      <c r="A48" s="36" t="s">
        <v>103</v>
      </c>
      <c r="B48" s="40">
        <v>3500</v>
      </c>
      <c r="C48" s="40">
        <v>3500</v>
      </c>
      <c r="D48" s="40">
        <v>3500</v>
      </c>
    </row>
    <row r="49" spans="1:4" ht="15" customHeight="1" x14ac:dyDescent="0.3">
      <c r="A49" s="43" t="s">
        <v>68</v>
      </c>
      <c r="B49" s="44">
        <f>B46+B47+B48+B40</f>
        <v>272200</v>
      </c>
      <c r="C49" s="44">
        <f>C46+C47+C48+B40</f>
        <v>288350</v>
      </c>
      <c r="D49" s="44">
        <f>D46+D47+D48+B40</f>
        <v>299180</v>
      </c>
    </row>
    <row r="50" spans="1:4" ht="15" customHeight="1" x14ac:dyDescent="0.3">
      <c r="A50" s="36" t="s">
        <v>12</v>
      </c>
      <c r="B50" s="47">
        <f>B45-B49</f>
        <v>1551800</v>
      </c>
      <c r="C50" s="47">
        <f>C45-C49</f>
        <v>1858650</v>
      </c>
      <c r="D50" s="47">
        <f>D45-D49</f>
        <v>2064420</v>
      </c>
    </row>
    <row r="52" spans="1:4" ht="15" customHeight="1" x14ac:dyDescent="0.3">
      <c r="A52" s="35" t="s">
        <v>69</v>
      </c>
      <c r="B52" s="35"/>
      <c r="C52" s="35"/>
      <c r="D52" s="35"/>
    </row>
    <row r="53" spans="1:4" ht="15" customHeight="1" x14ac:dyDescent="0.3">
      <c r="A53" s="36" t="s">
        <v>12</v>
      </c>
      <c r="B53" s="47">
        <f>B50</f>
        <v>1551800</v>
      </c>
      <c r="C53" s="47">
        <f>C50</f>
        <v>1858650</v>
      </c>
      <c r="D53" s="47">
        <f>D50</f>
        <v>2064420</v>
      </c>
    </row>
    <row r="54" spans="1:4" ht="15" customHeight="1" x14ac:dyDescent="0.3">
      <c r="A54" s="43" t="s">
        <v>7</v>
      </c>
      <c r="B54" s="44">
        <f>B32</f>
        <v>1400000</v>
      </c>
      <c r="C54" s="44">
        <f>B32</f>
        <v>1400000</v>
      </c>
      <c r="D54" s="44">
        <f>B32</f>
        <v>1400000</v>
      </c>
    </row>
    <row r="55" spans="1:4" ht="15" customHeight="1" x14ac:dyDescent="0.3">
      <c r="A55" s="51" t="s">
        <v>13</v>
      </c>
      <c r="B55" s="52">
        <f>B53-B54</f>
        <v>151800</v>
      </c>
      <c r="C55" s="52">
        <f>C53-C54</f>
        <v>458650</v>
      </c>
      <c r="D55" s="52">
        <f>D53-D54</f>
        <v>664420</v>
      </c>
    </row>
    <row r="56" spans="1:4" ht="15" customHeight="1" x14ac:dyDescent="0.3">
      <c r="A56" s="36" t="s">
        <v>9</v>
      </c>
      <c r="B56" s="47">
        <f>B36</f>
        <v>500000</v>
      </c>
      <c r="C56" s="47">
        <f>B36</f>
        <v>500000</v>
      </c>
      <c r="D56" s="47">
        <f>B36</f>
        <v>500000</v>
      </c>
    </row>
    <row r="57" spans="1:4" ht="15" customHeight="1" x14ac:dyDescent="0.3">
      <c r="A57" s="53" t="s">
        <v>15</v>
      </c>
      <c r="B57" s="54">
        <f>B56*0.4</f>
        <v>200000</v>
      </c>
      <c r="C57" s="54">
        <f>C56*0.4</f>
        <v>200000</v>
      </c>
      <c r="D57" s="54">
        <f>D56*0.4</f>
        <v>200000</v>
      </c>
    </row>
    <row r="58" spans="1:4" ht="15" customHeight="1" x14ac:dyDescent="0.3">
      <c r="A58" s="43" t="s">
        <v>71</v>
      </c>
      <c r="B58" s="44">
        <f>B56+B57</f>
        <v>700000</v>
      </c>
      <c r="C58" s="44">
        <f>C56+C57</f>
        <v>700000</v>
      </c>
      <c r="D58" s="44">
        <f>D56+D57</f>
        <v>700000</v>
      </c>
    </row>
    <row r="59" spans="1:4" ht="15" customHeight="1" x14ac:dyDescent="0.3">
      <c r="A59" s="36" t="s">
        <v>72</v>
      </c>
      <c r="B59" s="47">
        <f>B55-B57</f>
        <v>-48200</v>
      </c>
      <c r="C59" s="47">
        <f>C55-C57</f>
        <v>258650</v>
      </c>
      <c r="D59" s="47">
        <f>D55-D57</f>
        <v>464420</v>
      </c>
    </row>
    <row r="60" spans="1:4" ht="15" customHeight="1" x14ac:dyDescent="0.3">
      <c r="A60" s="36" t="s">
        <v>104</v>
      </c>
      <c r="B60" s="55">
        <f>B55/B54</f>
        <v>0.10842857142857143</v>
      </c>
      <c r="C60" s="55">
        <f>C55/C54</f>
        <v>0.32760714285714287</v>
      </c>
      <c r="D60" s="55">
        <f>D55/D54</f>
        <v>0.47458571428571428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0"/>
  <sheetViews>
    <sheetView zoomScaleNormal="100" workbookViewId="0"/>
  </sheetViews>
  <sheetFormatPr defaultColWidth="8.6640625" defaultRowHeight="14.4" x14ac:dyDescent="0.3"/>
  <cols>
    <col min="1" max="1" width="28" customWidth="1"/>
    <col min="2" max="2" width="20" customWidth="1"/>
    <col min="3" max="4" width="18" customWidth="1"/>
  </cols>
  <sheetData>
    <row r="1" spans="1:4" ht="15" customHeight="1" x14ac:dyDescent="0.3">
      <c r="A1" s="35" t="s">
        <v>29</v>
      </c>
      <c r="B1" s="35"/>
      <c r="C1" s="16"/>
      <c r="D1" s="16"/>
    </row>
    <row r="2" spans="1:4" ht="15" customHeight="1" x14ac:dyDescent="0.3">
      <c r="A2" s="36" t="s">
        <v>0</v>
      </c>
      <c r="B2" s="37" t="s">
        <v>27</v>
      </c>
    </row>
    <row r="3" spans="1:4" ht="15" customHeight="1" x14ac:dyDescent="0.3">
      <c r="A3" s="36" t="s">
        <v>1</v>
      </c>
      <c r="B3" s="37" t="s">
        <v>26</v>
      </c>
    </row>
    <row r="4" spans="1:4" ht="15" customHeight="1" x14ac:dyDescent="0.3">
      <c r="A4" s="36" t="s">
        <v>3</v>
      </c>
      <c r="B4" s="38">
        <v>5200</v>
      </c>
    </row>
    <row r="5" spans="1:4" ht="15" customHeight="1" x14ac:dyDescent="0.3">
      <c r="A5" s="36" t="s">
        <v>2</v>
      </c>
      <c r="B5" s="39">
        <v>1</v>
      </c>
    </row>
    <row r="6" spans="1:4" ht="15" customHeight="1" x14ac:dyDescent="0.3">
      <c r="A6" s="36" t="s">
        <v>77</v>
      </c>
      <c r="B6" s="37" t="s">
        <v>105</v>
      </c>
    </row>
    <row r="7" spans="1:4" ht="15" customHeight="1" x14ac:dyDescent="0.3">
      <c r="A7" s="36" t="s">
        <v>79</v>
      </c>
      <c r="B7" s="37" t="s">
        <v>106</v>
      </c>
    </row>
    <row r="8" spans="1:4" ht="15" customHeight="1" x14ac:dyDescent="0.3">
      <c r="A8" s="36" t="s">
        <v>34</v>
      </c>
      <c r="B8" s="39">
        <v>2</v>
      </c>
    </row>
    <row r="9" spans="1:4" ht="15" customHeight="1" x14ac:dyDescent="0.3">
      <c r="A9" s="36" t="s">
        <v>81</v>
      </c>
      <c r="B9" s="37" t="s">
        <v>108</v>
      </c>
    </row>
    <row r="11" spans="1:4" ht="15" customHeight="1" x14ac:dyDescent="0.3">
      <c r="A11" s="35" t="s">
        <v>38</v>
      </c>
      <c r="B11" s="35" t="s">
        <v>83</v>
      </c>
      <c r="C11" s="35" t="s">
        <v>84</v>
      </c>
      <c r="D11" s="16"/>
    </row>
    <row r="12" spans="1:4" ht="15" customHeight="1" x14ac:dyDescent="0.3">
      <c r="A12" s="36" t="s">
        <v>85</v>
      </c>
      <c r="B12" s="40">
        <v>500000</v>
      </c>
    </row>
    <row r="13" spans="1:4" ht="15" customHeight="1" x14ac:dyDescent="0.3">
      <c r="A13" s="36" t="s">
        <v>5</v>
      </c>
    </row>
    <row r="14" spans="1:4" ht="15" customHeight="1" x14ac:dyDescent="0.3">
      <c r="A14" s="41" t="s">
        <v>86</v>
      </c>
      <c r="C14" s="42">
        <v>4400</v>
      </c>
    </row>
    <row r="15" spans="1:4" ht="15" customHeight="1" x14ac:dyDescent="0.3">
      <c r="A15" s="41" t="s">
        <v>87</v>
      </c>
      <c r="C15" s="42">
        <v>2750</v>
      </c>
    </row>
    <row r="16" spans="1:4" ht="15" customHeight="1" x14ac:dyDescent="0.3">
      <c r="A16" s="41" t="s">
        <v>88</v>
      </c>
      <c r="C16" s="42">
        <v>2750</v>
      </c>
    </row>
    <row r="17" spans="1:3" ht="15" customHeight="1" x14ac:dyDescent="0.3">
      <c r="A17" s="41" t="s">
        <v>89</v>
      </c>
      <c r="C17" s="42">
        <v>19250</v>
      </c>
    </row>
    <row r="18" spans="1:3" ht="15" customHeight="1" x14ac:dyDescent="0.3">
      <c r="A18" s="41" t="s">
        <v>90</v>
      </c>
      <c r="C18" s="42">
        <v>11000</v>
      </c>
    </row>
    <row r="19" spans="1:3" ht="15" customHeight="1" x14ac:dyDescent="0.3">
      <c r="A19" s="41" t="s">
        <v>91</v>
      </c>
      <c r="C19" s="42">
        <v>6600</v>
      </c>
    </row>
    <row r="20" spans="1:3" ht="15" customHeight="1" x14ac:dyDescent="0.3">
      <c r="A20" s="41" t="s">
        <v>92</v>
      </c>
      <c r="C20" s="42">
        <v>4400</v>
      </c>
    </row>
    <row r="21" spans="1:3" ht="15" customHeight="1" x14ac:dyDescent="0.3">
      <c r="A21" s="41" t="s">
        <v>93</v>
      </c>
      <c r="C21" s="42">
        <v>3850</v>
      </c>
    </row>
    <row r="22" spans="1:3" ht="15" customHeight="1" x14ac:dyDescent="0.3">
      <c r="A22" s="43" t="s">
        <v>48</v>
      </c>
      <c r="C22" s="44">
        <f>SUM(C14:C21)</f>
        <v>55000</v>
      </c>
    </row>
    <row r="24" spans="1:3" ht="15" customHeight="1" x14ac:dyDescent="0.3">
      <c r="A24" s="36" t="s">
        <v>6</v>
      </c>
    </row>
    <row r="25" spans="1:3" ht="15" customHeight="1" x14ac:dyDescent="0.3">
      <c r="A25" s="41" t="s">
        <v>94</v>
      </c>
      <c r="C25" s="42">
        <v>27375</v>
      </c>
    </row>
    <row r="26" spans="1:3" ht="15" customHeight="1" x14ac:dyDescent="0.3">
      <c r="A26" s="41" t="s">
        <v>95</v>
      </c>
      <c r="C26" s="42">
        <v>54750</v>
      </c>
    </row>
    <row r="27" spans="1:3" ht="15" customHeight="1" x14ac:dyDescent="0.3">
      <c r="A27" s="41" t="s">
        <v>96</v>
      </c>
      <c r="C27" s="42">
        <v>32850</v>
      </c>
    </row>
    <row r="28" spans="1:3" ht="15" customHeight="1" x14ac:dyDescent="0.3">
      <c r="A28" s="41" t="s">
        <v>97</v>
      </c>
      <c r="C28" s="42">
        <v>963600</v>
      </c>
    </row>
    <row r="29" spans="1:3" ht="15" customHeight="1" x14ac:dyDescent="0.3">
      <c r="A29" s="41" t="s">
        <v>98</v>
      </c>
      <c r="C29" s="42">
        <v>16425</v>
      </c>
    </row>
    <row r="30" spans="1:3" ht="15" customHeight="1" x14ac:dyDescent="0.3">
      <c r="A30" s="43" t="s">
        <v>53</v>
      </c>
      <c r="C30" s="44">
        <f>SUM(C25:C29)</f>
        <v>1095000</v>
      </c>
    </row>
    <row r="32" spans="1:3" ht="15" customHeight="1" x14ac:dyDescent="0.3">
      <c r="A32" s="45" t="s">
        <v>99</v>
      </c>
      <c r="B32" s="46">
        <f>B12+C22+C30</f>
        <v>1650000</v>
      </c>
    </row>
    <row r="34" spans="1:4" ht="15" customHeight="1" x14ac:dyDescent="0.3">
      <c r="A34" s="35" t="s">
        <v>55</v>
      </c>
      <c r="B34" s="35"/>
      <c r="C34" s="16"/>
      <c r="D34" s="16"/>
    </row>
    <row r="35" spans="1:4" ht="15" customHeight="1" x14ac:dyDescent="0.3">
      <c r="A35" s="43" t="s">
        <v>7</v>
      </c>
      <c r="B35" s="44">
        <f>B32</f>
        <v>1650000</v>
      </c>
    </row>
    <row r="36" spans="1:4" ht="15" customHeight="1" x14ac:dyDescent="0.3">
      <c r="A36" s="36" t="s">
        <v>9</v>
      </c>
      <c r="B36" s="40">
        <v>500000</v>
      </c>
    </row>
    <row r="37" spans="1:4" ht="15" customHeight="1" x14ac:dyDescent="0.3">
      <c r="A37" s="36" t="s">
        <v>8</v>
      </c>
      <c r="B37" s="47">
        <f>B35-B36</f>
        <v>1150000</v>
      </c>
    </row>
    <row r="38" spans="1:4" ht="15" customHeight="1" x14ac:dyDescent="0.3">
      <c r="A38" s="36" t="s">
        <v>100</v>
      </c>
      <c r="B38" s="48">
        <v>0.1</v>
      </c>
    </row>
    <row r="39" spans="1:4" ht="15" customHeight="1" x14ac:dyDescent="0.3">
      <c r="A39" s="36" t="s">
        <v>101</v>
      </c>
      <c r="B39" s="49">
        <v>15</v>
      </c>
    </row>
    <row r="40" spans="1:4" ht="15" customHeight="1" x14ac:dyDescent="0.3">
      <c r="A40" s="36" t="s">
        <v>58</v>
      </c>
      <c r="B40" s="47">
        <f>B35*B38*(B39/12)</f>
        <v>206250</v>
      </c>
    </row>
    <row r="42" spans="1:4" ht="15" customHeight="1" x14ac:dyDescent="0.3">
      <c r="A42" s="35" t="s">
        <v>59</v>
      </c>
      <c r="B42" s="35"/>
      <c r="C42" s="35"/>
      <c r="D42" s="35"/>
    </row>
    <row r="43" spans="1:4" ht="15" customHeight="1" x14ac:dyDescent="0.3">
      <c r="A43" s="50"/>
      <c r="B43" s="50" t="s">
        <v>60</v>
      </c>
      <c r="C43" s="50" t="s">
        <v>61</v>
      </c>
      <c r="D43" s="50" t="s">
        <v>62</v>
      </c>
    </row>
    <row r="44" spans="1:4" ht="15" customHeight="1" x14ac:dyDescent="0.3">
      <c r="A44" s="36" t="s">
        <v>102</v>
      </c>
      <c r="B44" s="40">
        <v>572</v>
      </c>
      <c r="C44" s="40">
        <v>673</v>
      </c>
      <c r="D44" s="40">
        <v>740</v>
      </c>
    </row>
    <row r="45" spans="1:4" ht="15" customHeight="1" x14ac:dyDescent="0.3">
      <c r="A45" s="36" t="s">
        <v>64</v>
      </c>
      <c r="B45" s="47">
        <f>B4*B44</f>
        <v>2974400</v>
      </c>
      <c r="C45" s="47">
        <f>B4*C44</f>
        <v>3499600</v>
      </c>
      <c r="D45" s="47">
        <f>B4*D44</f>
        <v>3848000</v>
      </c>
    </row>
    <row r="46" spans="1:4" ht="15" customHeight="1" x14ac:dyDescent="0.3">
      <c r="A46" s="36" t="s">
        <v>65</v>
      </c>
      <c r="B46" s="47">
        <f>B45*0.05</f>
        <v>148720</v>
      </c>
      <c r="C46" s="47">
        <f>C45*0.05</f>
        <v>174980</v>
      </c>
      <c r="D46" s="47">
        <f>D45*0.05</f>
        <v>192400</v>
      </c>
    </row>
    <row r="47" spans="1:4" ht="15" customHeight="1" x14ac:dyDescent="0.3">
      <c r="A47" s="36" t="s">
        <v>66</v>
      </c>
      <c r="B47" s="40">
        <v>2500</v>
      </c>
      <c r="C47" s="40">
        <v>2500</v>
      </c>
      <c r="D47" s="40">
        <v>2500</v>
      </c>
    </row>
    <row r="48" spans="1:4" ht="15" customHeight="1" x14ac:dyDescent="0.3">
      <c r="A48" s="36" t="s">
        <v>103</v>
      </c>
      <c r="B48" s="40">
        <v>3500</v>
      </c>
      <c r="C48" s="40">
        <v>3500</v>
      </c>
      <c r="D48" s="40">
        <v>3500</v>
      </c>
    </row>
    <row r="49" spans="1:4" ht="15" customHeight="1" x14ac:dyDescent="0.3">
      <c r="A49" s="43" t="s">
        <v>68</v>
      </c>
      <c r="B49" s="44">
        <f>B46+B47+B48+B40</f>
        <v>360970</v>
      </c>
      <c r="C49" s="44">
        <f>C46+C47+C48+B40</f>
        <v>387230</v>
      </c>
      <c r="D49" s="44">
        <f>D46+D47+D48+B40</f>
        <v>404650</v>
      </c>
    </row>
    <row r="50" spans="1:4" ht="15" customHeight="1" x14ac:dyDescent="0.3">
      <c r="A50" s="36" t="s">
        <v>12</v>
      </c>
      <c r="B50" s="47">
        <f>B45-B49</f>
        <v>2613430</v>
      </c>
      <c r="C50" s="47">
        <f>C45-C49</f>
        <v>3112370</v>
      </c>
      <c r="D50" s="47">
        <f>D45-D49</f>
        <v>3443350</v>
      </c>
    </row>
    <row r="52" spans="1:4" ht="15" customHeight="1" x14ac:dyDescent="0.3">
      <c r="A52" s="35" t="s">
        <v>69</v>
      </c>
      <c r="B52" s="35"/>
      <c r="C52" s="35"/>
      <c r="D52" s="35"/>
    </row>
    <row r="53" spans="1:4" ht="15" customHeight="1" x14ac:dyDescent="0.3">
      <c r="A53" s="36" t="s">
        <v>12</v>
      </c>
      <c r="B53" s="47">
        <f>B50</f>
        <v>2613430</v>
      </c>
      <c r="C53" s="47">
        <f>C50</f>
        <v>3112370</v>
      </c>
      <c r="D53" s="47">
        <f>D50</f>
        <v>3443350</v>
      </c>
    </row>
    <row r="54" spans="1:4" ht="15" customHeight="1" x14ac:dyDescent="0.3">
      <c r="A54" s="43" t="s">
        <v>7</v>
      </c>
      <c r="B54" s="44">
        <f>B32</f>
        <v>1650000</v>
      </c>
      <c r="C54" s="44">
        <f>B32</f>
        <v>1650000</v>
      </c>
      <c r="D54" s="44">
        <f>B32</f>
        <v>1650000</v>
      </c>
    </row>
    <row r="55" spans="1:4" ht="15" customHeight="1" x14ac:dyDescent="0.3">
      <c r="A55" s="51" t="s">
        <v>13</v>
      </c>
      <c r="B55" s="52">
        <f>B53-B54</f>
        <v>963430</v>
      </c>
      <c r="C55" s="52">
        <f>C53-C54</f>
        <v>1462370</v>
      </c>
      <c r="D55" s="52">
        <f>D53-D54</f>
        <v>1793350</v>
      </c>
    </row>
    <row r="56" spans="1:4" ht="15" customHeight="1" x14ac:dyDescent="0.3">
      <c r="A56" s="36" t="s">
        <v>9</v>
      </c>
      <c r="B56" s="47">
        <f>B36</f>
        <v>500000</v>
      </c>
      <c r="C56" s="47">
        <f>B36</f>
        <v>500000</v>
      </c>
      <c r="D56" s="47">
        <f>B36</f>
        <v>500000</v>
      </c>
    </row>
    <row r="57" spans="1:4" ht="15" customHeight="1" x14ac:dyDescent="0.3">
      <c r="A57" s="53" t="s">
        <v>15</v>
      </c>
      <c r="B57" s="54">
        <f>B56*0.4</f>
        <v>200000</v>
      </c>
      <c r="C57" s="54">
        <f>C56*0.4</f>
        <v>200000</v>
      </c>
      <c r="D57" s="54">
        <f>D56*0.4</f>
        <v>200000</v>
      </c>
    </row>
    <row r="58" spans="1:4" ht="15" customHeight="1" x14ac:dyDescent="0.3">
      <c r="A58" s="43" t="s">
        <v>71</v>
      </c>
      <c r="B58" s="44">
        <f>B56+B57</f>
        <v>700000</v>
      </c>
      <c r="C58" s="44">
        <f>C56+C57</f>
        <v>700000</v>
      </c>
      <c r="D58" s="44">
        <f>D56+D57</f>
        <v>700000</v>
      </c>
    </row>
    <row r="59" spans="1:4" ht="15" customHeight="1" x14ac:dyDescent="0.3">
      <c r="A59" s="36" t="s">
        <v>72</v>
      </c>
      <c r="B59" s="47">
        <f>B55-B57</f>
        <v>763430</v>
      </c>
      <c r="C59" s="47">
        <f>C55-C57</f>
        <v>1262370</v>
      </c>
      <c r="D59" s="47">
        <f>D55-D57</f>
        <v>1593350</v>
      </c>
    </row>
    <row r="60" spans="1:4" ht="15" customHeight="1" x14ac:dyDescent="0.3">
      <c r="A60" s="36" t="s">
        <v>104</v>
      </c>
      <c r="B60" s="55">
        <f>B55/B54</f>
        <v>0.58389696969696969</v>
      </c>
      <c r="C60" s="55">
        <f>C55/C54</f>
        <v>0.88628484848484845</v>
      </c>
      <c r="D60" s="55">
        <f>D55/D54</f>
        <v>1.0868787878787878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Portfolio Summary</vt:lpstr>
      <vt:lpstr>303 Gulf Drive</vt:lpstr>
      <vt:lpstr>2004 Gulf Blvd</vt:lpstr>
      <vt:lpstr>541 Normandy</vt:lpstr>
      <vt:lpstr>5531 Calle Del Verano</vt:lpstr>
      <vt:lpstr>150 Pineapple Rd</vt:lpstr>
      <vt:lpstr>1524 Lake Drive</vt:lpstr>
      <vt:lpstr>2915 Parkland Dr</vt:lpstr>
      <vt:lpstr>1615 Roundelay Lane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cody buck</cp:lastModifiedBy>
  <cp:revision>0</cp:revision>
  <dcterms:created xsi:type="dcterms:W3CDTF">2026-04-01T16:29:33Z</dcterms:created>
  <dcterms:modified xsi:type="dcterms:W3CDTF">2026-04-13T22:04:47Z</dcterms:modified>
  <dc:language>en-US</dc:language>
</cp:coreProperties>
</file>